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406E81E0-A032-45C8-BA4F-A834D05085AB}"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50" sheetId="38" r:id="rId25"/>
    <sheet name="Bieu 57" sheetId="41" state="hidden" r:id="rId26"/>
    <sheet name="Bieu 58" sheetId="43" state="hidden" r:id="rId27"/>
    <sheet name="Bieu 59" sheetId="46"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50'!$A$1:$H$70</definedName>
    <definedName name="_xlnm.Print_Area" localSheetId="25">'Bieu 57'!$A$1:$K$81</definedName>
    <definedName name="_xlnm.Print_Area" localSheetId="26">'Bieu 58'!$A$1:$Y$78</definedName>
    <definedName name="_xlnm.Print_Area" localSheetId="27">'Bieu 59'!$A$1:$Z$79</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50'!$5:$8</definedName>
    <definedName name="_xlnm.Print_Titles" localSheetId="25">'Bieu 57'!$9:$11</definedName>
    <definedName name="_xlnm.Print_Titles" localSheetId="26">'Bieu 58'!$7:$12</definedName>
    <definedName name="_xlnm.Print_Titles" localSheetId="27">'Bieu 59'!$5:$13</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C69" i="41" l="1"/>
  <c r="I69" i="41" s="1"/>
  <c r="H68" i="41"/>
  <c r="E59" i="41"/>
  <c r="F59" i="41"/>
  <c r="I56" i="41"/>
  <c r="C54" i="41"/>
  <c r="C53" i="41"/>
  <c r="C59" i="41" l="1"/>
  <c r="I53" i="41"/>
  <c r="I54" i="41"/>
  <c r="C51" i="41"/>
  <c r="C47" i="41"/>
  <c r="I59" i="41" l="1"/>
  <c r="I51" i="41"/>
  <c r="I47" i="41"/>
  <c r="C44" i="41"/>
  <c r="C29" i="41"/>
  <c r="I29" i="41" l="1"/>
  <c r="K29" i="41" s="1"/>
  <c r="I44" i="41"/>
  <c r="C40" i="41"/>
  <c r="C39" i="41"/>
  <c r="C37" i="41"/>
  <c r="C36" i="41"/>
  <c r="C35" i="41"/>
  <c r="C34" i="41"/>
  <c r="C33" i="41"/>
  <c r="C32" i="41"/>
  <c r="C31" i="41"/>
  <c r="C22" i="41"/>
  <c r="D80" i="41"/>
  <c r="E80" i="41"/>
  <c r="F80" i="41"/>
  <c r="G80" i="41"/>
  <c r="H80" i="41"/>
  <c r="J80" i="41"/>
  <c r="K80" i="41"/>
  <c r="C70" i="41"/>
  <c r="C71" i="41"/>
  <c r="C72" i="41"/>
  <c r="C73" i="41"/>
  <c r="C74" i="41"/>
  <c r="C75" i="41"/>
  <c r="K55" i="41"/>
  <c r="J55" i="41"/>
  <c r="H55" i="41"/>
  <c r="C55" i="41"/>
  <c r="I70" i="41" l="1"/>
  <c r="C68" i="41"/>
  <c r="I71" i="41"/>
  <c r="I72" i="41"/>
  <c r="I73" i="41"/>
  <c r="I74" i="41"/>
  <c r="I75" i="41"/>
  <c r="I55" i="41"/>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16" i="46"/>
  <c r="W15" i="46"/>
  <c r="Y16" i="43"/>
  <c r="Y17" i="43"/>
  <c r="Y18" i="43"/>
  <c r="Y19" i="43"/>
  <c r="Y20" i="43"/>
  <c r="Y21" i="43"/>
  <c r="Y22" i="43"/>
  <c r="Y23" i="43"/>
  <c r="Y24" i="43"/>
  <c r="Y25" i="43"/>
  <c r="Y26" i="43"/>
  <c r="Y27" i="43"/>
  <c r="Y28" i="43"/>
  <c r="Y29" i="43"/>
  <c r="Y30" i="43"/>
  <c r="Y31" i="43"/>
  <c r="Y32" i="43"/>
  <c r="Y33" i="43"/>
  <c r="Y34" i="43"/>
  <c r="Y35" i="43"/>
  <c r="Y36" i="43"/>
  <c r="Y37" i="43"/>
  <c r="Y38" i="43"/>
  <c r="Y39" i="43"/>
  <c r="Y40" i="43"/>
  <c r="Y41" i="43"/>
  <c r="Y42" i="43"/>
  <c r="Y43" i="43"/>
  <c r="Y44" i="43"/>
  <c r="Y45" i="43"/>
  <c r="Y46" i="43"/>
  <c r="Y47" i="43"/>
  <c r="Y48" i="43"/>
  <c r="Y49" i="43"/>
  <c r="Y50" i="43"/>
  <c r="Y51" i="43"/>
  <c r="Y52" i="43"/>
  <c r="Y53" i="43"/>
  <c r="Y54" i="43"/>
  <c r="Y55" i="43"/>
  <c r="Y56" i="43"/>
  <c r="Y57" i="43"/>
  <c r="Y58" i="43"/>
  <c r="Y59" i="43"/>
  <c r="Y60" i="43"/>
  <c r="Y61" i="43"/>
  <c r="Y62" i="43"/>
  <c r="Y63" i="43"/>
  <c r="Y64" i="43"/>
  <c r="Y65" i="43"/>
  <c r="Y66" i="43"/>
  <c r="Y67" i="43"/>
  <c r="Y68" i="43"/>
  <c r="Y69" i="43"/>
  <c r="Y70" i="43"/>
  <c r="Y71" i="43"/>
  <c r="Y72" i="43"/>
  <c r="Y73" i="43"/>
  <c r="Y74" i="43"/>
  <c r="Y75" i="43"/>
  <c r="Y76" i="43"/>
  <c r="Y77" i="43"/>
  <c r="Y78" i="43"/>
  <c r="Y15" i="43"/>
  <c r="X15" i="43"/>
  <c r="X16" i="43"/>
  <c r="X17" i="43"/>
  <c r="X18" i="43"/>
  <c r="X19" i="43"/>
  <c r="X20" i="43"/>
  <c r="X21" i="43"/>
  <c r="X22" i="43"/>
  <c r="X23" i="43"/>
  <c r="X24" i="43"/>
  <c r="X25" i="43"/>
  <c r="X26" i="43"/>
  <c r="X27" i="43"/>
  <c r="X28" i="43"/>
  <c r="X29" i="43"/>
  <c r="X30" i="43"/>
  <c r="X31" i="43"/>
  <c r="X32" i="43"/>
  <c r="X33" i="43"/>
  <c r="X34" i="43"/>
  <c r="X35" i="43"/>
  <c r="X36" i="43"/>
  <c r="X37" i="43"/>
  <c r="X38" i="43"/>
  <c r="X39" i="43"/>
  <c r="X40" i="43"/>
  <c r="X41" i="43"/>
  <c r="X42" i="43"/>
  <c r="X43" i="43"/>
  <c r="X44" i="43"/>
  <c r="X45" i="43"/>
  <c r="X46" i="43"/>
  <c r="X47" i="43"/>
  <c r="X48" i="43"/>
  <c r="X49" i="43"/>
  <c r="X50" i="43"/>
  <c r="X51" i="43"/>
  <c r="X52" i="43"/>
  <c r="X53" i="43"/>
  <c r="X54" i="43"/>
  <c r="X55" i="43"/>
  <c r="X56" i="43"/>
  <c r="X57" i="43"/>
  <c r="X58" i="43"/>
  <c r="X59" i="43"/>
  <c r="X60" i="43"/>
  <c r="X61" i="43"/>
  <c r="X62" i="43"/>
  <c r="X63" i="43"/>
  <c r="X64" i="43"/>
  <c r="X65" i="43"/>
  <c r="X66" i="43"/>
  <c r="X67" i="43"/>
  <c r="X68" i="43"/>
  <c r="X69" i="43"/>
  <c r="X70" i="43"/>
  <c r="X71" i="43"/>
  <c r="X72" i="43"/>
  <c r="X73" i="43"/>
  <c r="X74" i="43"/>
  <c r="X75" i="43"/>
  <c r="X76" i="43"/>
  <c r="X77" i="43"/>
  <c r="X78" i="43"/>
  <c r="X14" i="43"/>
  <c r="H15" i="38"/>
  <c r="H20" i="38"/>
  <c r="H25" i="38"/>
  <c r="H26" i="38"/>
  <c r="H35" i="38"/>
  <c r="H38" i="38"/>
  <c r="H40" i="38"/>
  <c r="H41" i="38"/>
  <c r="H42" i="38"/>
  <c r="H51" i="38"/>
  <c r="H52" i="38"/>
  <c r="H53" i="38"/>
  <c r="H55" i="38"/>
  <c r="H56" i="38"/>
  <c r="H57" i="38"/>
  <c r="H59" i="38"/>
  <c r="H60" i="38"/>
  <c r="H61" i="38"/>
  <c r="H62" i="38"/>
  <c r="H63" i="38"/>
  <c r="H64" i="38"/>
  <c r="H65" i="38"/>
  <c r="H68" i="38"/>
  <c r="G16" i="38"/>
  <c r="G18" i="38"/>
  <c r="G19" i="38"/>
  <c r="G20" i="38"/>
  <c r="G21" i="38"/>
  <c r="G23" i="38"/>
  <c r="G24" i="38"/>
  <c r="G25" i="38"/>
  <c r="G26" i="38"/>
  <c r="G28" i="38"/>
  <c r="G29" i="38"/>
  <c r="G30" i="38"/>
  <c r="G31" i="38"/>
  <c r="G32" i="38"/>
  <c r="G33" i="38"/>
  <c r="G34" i="38"/>
  <c r="G35" i="38"/>
  <c r="G36" i="38"/>
  <c r="G37" i="38"/>
  <c r="G38" i="38"/>
  <c r="G40" i="38"/>
  <c r="G41" i="38"/>
  <c r="G42" i="38"/>
  <c r="G43" i="38"/>
  <c r="G44" i="38"/>
  <c r="G45" i="38"/>
  <c r="G46" i="38"/>
  <c r="G47" i="38"/>
  <c r="G48" i="38"/>
  <c r="G49" i="38"/>
  <c r="G50" i="38"/>
  <c r="G51" i="38"/>
  <c r="G52" i="38"/>
  <c r="G53" i="38"/>
  <c r="G54" i="38"/>
  <c r="G55" i="38"/>
  <c r="G56" i="38"/>
  <c r="G57" i="38"/>
  <c r="G59" i="38"/>
  <c r="G60" i="38"/>
  <c r="G61" i="38"/>
  <c r="G62" i="38"/>
  <c r="G63" i="38"/>
  <c r="G65" i="38"/>
  <c r="G66" i="38"/>
  <c r="G67" i="38"/>
  <c r="G68" i="38"/>
  <c r="G69" i="38"/>
  <c r="G70" i="38"/>
  <c r="G15" i="38"/>
  <c r="G13" i="38"/>
  <c r="G14" i="38"/>
  <c r="T79" i="46" l="1"/>
  <c r="T78" i="46"/>
  <c r="T77" i="46"/>
  <c r="T76" i="46"/>
  <c r="T75" i="46"/>
  <c r="T74" i="46"/>
  <c r="T73" i="46"/>
  <c r="T72" i="46"/>
  <c r="T71" i="46"/>
  <c r="T70" i="46"/>
  <c r="T69" i="46"/>
  <c r="T68" i="46"/>
  <c r="T67" i="46"/>
  <c r="T66" i="46"/>
  <c r="T65" i="46"/>
  <c r="T64" i="46"/>
  <c r="T63" i="46"/>
  <c r="T62" i="46"/>
  <c r="T61" i="46"/>
  <c r="T60" i="46"/>
  <c r="T59" i="46"/>
  <c r="T58" i="46"/>
  <c r="T57" i="46"/>
  <c r="T56" i="46"/>
  <c r="T55" i="46"/>
  <c r="T54" i="46"/>
  <c r="T53" i="46"/>
  <c r="T52" i="46"/>
  <c r="T51" i="46"/>
  <c r="T50" i="46"/>
  <c r="T49" i="46"/>
  <c r="T48" i="46"/>
  <c r="T47" i="46"/>
  <c r="T46" i="46"/>
  <c r="T45" i="46"/>
  <c r="T44" i="46"/>
  <c r="T43" i="46"/>
  <c r="T42" i="46"/>
  <c r="T41" i="46"/>
  <c r="T40" i="46"/>
  <c r="T39" i="46"/>
  <c r="T38" i="46"/>
  <c r="T37" i="46"/>
  <c r="T36" i="46"/>
  <c r="T35" i="46"/>
  <c r="T34" i="46"/>
  <c r="T33" i="46"/>
  <c r="T32" i="46"/>
  <c r="T31" i="46"/>
  <c r="T30" i="46"/>
  <c r="T29" i="46"/>
  <c r="T28" i="46"/>
  <c r="T27" i="46"/>
  <c r="T26" i="46"/>
  <c r="T25" i="46"/>
  <c r="T24" i="46"/>
  <c r="T23" i="46"/>
  <c r="T22" i="46"/>
  <c r="T21" i="46"/>
  <c r="T20" i="46"/>
  <c r="T19" i="46"/>
  <c r="T18" i="46"/>
  <c r="T17" i="46"/>
  <c r="T16" i="46"/>
  <c r="T15" i="46"/>
  <c r="U14" i="43" l="1"/>
  <c r="U13" i="43" s="1"/>
  <c r="O14" i="43"/>
  <c r="O13" i="43" l="1"/>
  <c r="Y14" i="43"/>
  <c r="R15" i="43" l="1"/>
  <c r="K15" i="43" s="1"/>
  <c r="R16" i="43"/>
  <c r="K16" i="43" s="1"/>
  <c r="R17" i="43"/>
  <c r="K17" i="43" s="1"/>
  <c r="R18" i="43"/>
  <c r="K18" i="43" s="1"/>
  <c r="R19" i="43"/>
  <c r="K19" i="43" s="1"/>
  <c r="R20" i="43"/>
  <c r="K20" i="43" s="1"/>
  <c r="R21" i="43"/>
  <c r="K21" i="43" s="1"/>
  <c r="R22" i="43"/>
  <c r="K22" i="43" s="1"/>
  <c r="R23" i="43"/>
  <c r="K23" i="43" s="1"/>
  <c r="R24" i="43"/>
  <c r="K24" i="43" s="1"/>
  <c r="R25" i="43"/>
  <c r="K25" i="43" s="1"/>
  <c r="R26" i="43"/>
  <c r="K26" i="43" s="1"/>
  <c r="R27" i="43"/>
  <c r="K27" i="43" s="1"/>
  <c r="R28" i="43"/>
  <c r="K28" i="43" s="1"/>
  <c r="R29" i="43"/>
  <c r="K29" i="43" s="1"/>
  <c r="R30" i="43"/>
  <c r="K30" i="43" s="1"/>
  <c r="R31" i="43"/>
  <c r="K31" i="43" s="1"/>
  <c r="R32" i="43"/>
  <c r="K32" i="43" s="1"/>
  <c r="R33" i="43"/>
  <c r="K33" i="43" s="1"/>
  <c r="R34" i="43"/>
  <c r="K34" i="43" s="1"/>
  <c r="R35" i="43"/>
  <c r="K35" i="43" s="1"/>
  <c r="R36" i="43"/>
  <c r="K36" i="43" s="1"/>
  <c r="R37" i="43"/>
  <c r="K37" i="43" s="1"/>
  <c r="R38" i="43"/>
  <c r="K38" i="43" s="1"/>
  <c r="R39" i="43"/>
  <c r="K39" i="43" s="1"/>
  <c r="R40" i="43"/>
  <c r="K40" i="43" s="1"/>
  <c r="R41" i="43"/>
  <c r="K41" i="43" s="1"/>
  <c r="R42" i="43"/>
  <c r="K42" i="43" s="1"/>
  <c r="R43" i="43"/>
  <c r="K43" i="43" s="1"/>
  <c r="W43" i="43" s="1"/>
  <c r="R44" i="43"/>
  <c r="K44" i="43" s="1"/>
  <c r="R45" i="43"/>
  <c r="K45" i="43" s="1"/>
  <c r="R46" i="43"/>
  <c r="K46" i="43" s="1"/>
  <c r="R47" i="43"/>
  <c r="K47" i="43" s="1"/>
  <c r="R48" i="43"/>
  <c r="K48" i="43" s="1"/>
  <c r="R49" i="43"/>
  <c r="K49" i="43" s="1"/>
  <c r="R50" i="43"/>
  <c r="K50" i="43" s="1"/>
  <c r="R51" i="43"/>
  <c r="K51" i="43" s="1"/>
  <c r="R52" i="43"/>
  <c r="K52" i="43" s="1"/>
  <c r="R53" i="43"/>
  <c r="K53" i="43" s="1"/>
  <c r="R54" i="43"/>
  <c r="K54" i="43" s="1"/>
  <c r="R55" i="43"/>
  <c r="K55" i="43" s="1"/>
  <c r="R56" i="43"/>
  <c r="K56" i="43" s="1"/>
  <c r="R57" i="43"/>
  <c r="K57" i="43" s="1"/>
  <c r="R58" i="43"/>
  <c r="K58" i="43" s="1"/>
  <c r="R59" i="43"/>
  <c r="K59" i="43" s="1"/>
  <c r="R60" i="43"/>
  <c r="K60" i="43" s="1"/>
  <c r="R61" i="43"/>
  <c r="K61" i="43" s="1"/>
  <c r="R62" i="43"/>
  <c r="K62" i="43" s="1"/>
  <c r="R63" i="43"/>
  <c r="K63" i="43" s="1"/>
  <c r="W63" i="43" s="1"/>
  <c r="R64" i="43"/>
  <c r="K64" i="43" s="1"/>
  <c r="R65" i="43"/>
  <c r="K65" i="43" s="1"/>
  <c r="R66" i="43"/>
  <c r="K66" i="43" s="1"/>
  <c r="R67" i="43"/>
  <c r="K67" i="43" s="1"/>
  <c r="R68" i="43"/>
  <c r="K68" i="43" s="1"/>
  <c r="R69" i="43"/>
  <c r="K69" i="43" s="1"/>
  <c r="R70" i="43"/>
  <c r="K70" i="43" s="1"/>
  <c r="R71" i="43"/>
  <c r="K71" i="43" s="1"/>
  <c r="R72" i="43"/>
  <c r="K72" i="43" s="1"/>
  <c r="R73" i="43"/>
  <c r="K73" i="43" s="1"/>
  <c r="R74" i="43"/>
  <c r="K74" i="43" s="1"/>
  <c r="R75" i="43"/>
  <c r="K75" i="43" s="1"/>
  <c r="R76" i="43"/>
  <c r="K76" i="43" s="1"/>
  <c r="R77" i="43"/>
  <c r="K77" i="43" s="1"/>
  <c r="R78" i="43"/>
  <c r="K78" i="43" s="1"/>
  <c r="R14" i="43"/>
  <c r="K14" i="43" s="1"/>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14" i="43"/>
  <c r="W14" i="43" l="1"/>
  <c r="W55" i="43"/>
  <c r="W59" i="43"/>
  <c r="W71" i="43"/>
  <c r="W67" i="43"/>
  <c r="W47" i="43"/>
  <c r="W75" i="43"/>
  <c r="W51" i="43"/>
  <c r="W15" i="43"/>
  <c r="W19" i="43"/>
  <c r="W23" i="43"/>
  <c r="W27" i="43"/>
  <c r="W31" i="43"/>
  <c r="W35" i="43"/>
  <c r="W39" i="43"/>
  <c r="W74" i="43"/>
  <c r="W66" i="43"/>
  <c r="W58" i="43"/>
  <c r="W50" i="43"/>
  <c r="W38" i="43"/>
  <c r="W30" i="43"/>
  <c r="W18" i="43"/>
  <c r="W77" i="43"/>
  <c r="W73" i="43"/>
  <c r="W69" i="43"/>
  <c r="W65" i="43"/>
  <c r="W61" i="43"/>
  <c r="W57" i="43"/>
  <c r="W53" i="43"/>
  <c r="W49" i="43"/>
  <c r="W45" i="43"/>
  <c r="W41" i="43"/>
  <c r="W37" i="43"/>
  <c r="W33" i="43"/>
  <c r="W29" i="43"/>
  <c r="W25" i="43"/>
  <c r="W21" i="43"/>
  <c r="W17" i="43"/>
  <c r="W78" i="43"/>
  <c r="W70" i="43"/>
  <c r="W62" i="43"/>
  <c r="W54" i="43"/>
  <c r="W46" i="43"/>
  <c r="W42" i="43"/>
  <c r="W34" i="43"/>
  <c r="W26" i="43"/>
  <c r="W22" i="43"/>
  <c r="W76" i="43"/>
  <c r="W72" i="43"/>
  <c r="W68" i="43"/>
  <c r="W64" i="43"/>
  <c r="W60" i="43"/>
  <c r="W56" i="43"/>
  <c r="W52" i="43"/>
  <c r="W48" i="43"/>
  <c r="W44" i="43"/>
  <c r="W40" i="43"/>
  <c r="W36" i="43"/>
  <c r="W32" i="43"/>
  <c r="W28" i="43"/>
  <c r="W24" i="43"/>
  <c r="W20" i="43"/>
  <c r="W16" i="43"/>
  <c r="C13" i="43"/>
  <c r="A3" i="46" l="1"/>
  <c r="E13" i="43"/>
  <c r="F13" i="43"/>
  <c r="G13" i="43"/>
  <c r="H13" i="43"/>
  <c r="I13" i="43"/>
  <c r="J13" i="43"/>
  <c r="K13" i="43"/>
  <c r="K4" i="43" s="1"/>
  <c r="L13" i="43"/>
  <c r="M13" i="43"/>
  <c r="M4" i="43" s="1"/>
  <c r="N13" i="43"/>
  <c r="P13" i="43"/>
  <c r="P4" i="43" s="1"/>
  <c r="Q13" i="43"/>
  <c r="R13" i="43"/>
  <c r="S13" i="43"/>
  <c r="T13" i="43"/>
  <c r="V13" i="43"/>
  <c r="W13" i="43"/>
  <c r="X13" i="43"/>
  <c r="Y13" i="43"/>
  <c r="D13" i="43"/>
  <c r="A3" i="43"/>
  <c r="A3" i="41"/>
  <c r="A3" i="38"/>
  <c r="Q79" i="46" l="1"/>
  <c r="M79" i="46"/>
  <c r="E79" i="46"/>
  <c r="C79" i="46" s="1"/>
  <c r="Q78" i="46"/>
  <c r="M78" i="46"/>
  <c r="E78" i="46"/>
  <c r="C78" i="46" s="1"/>
  <c r="Q77" i="46"/>
  <c r="M77" i="46"/>
  <c r="E77" i="46"/>
  <c r="C77" i="46" s="1"/>
  <c r="Q76" i="46"/>
  <c r="M76" i="46"/>
  <c r="E76" i="46"/>
  <c r="C76" i="46" s="1"/>
  <c r="Q75" i="46"/>
  <c r="M75" i="46"/>
  <c r="E75" i="46"/>
  <c r="C75" i="46" s="1"/>
  <c r="Q74" i="46"/>
  <c r="M74" i="46"/>
  <c r="E74" i="46"/>
  <c r="C74" i="46" s="1"/>
  <c r="Q73" i="46"/>
  <c r="M73" i="46"/>
  <c r="E73" i="46"/>
  <c r="C73" i="46" s="1"/>
  <c r="Q72" i="46"/>
  <c r="M72" i="46"/>
  <c r="E72" i="46"/>
  <c r="C72" i="46" s="1"/>
  <c r="Q71" i="46"/>
  <c r="M71" i="46"/>
  <c r="E71" i="46"/>
  <c r="C71" i="46" s="1"/>
  <c r="Q70" i="46"/>
  <c r="M70" i="46"/>
  <c r="E70" i="46"/>
  <c r="C70" i="46" s="1"/>
  <c r="Q69" i="46"/>
  <c r="M69" i="46"/>
  <c r="E69" i="46"/>
  <c r="C69" i="46" s="1"/>
  <c r="Q68" i="46"/>
  <c r="M68" i="46"/>
  <c r="E68" i="46"/>
  <c r="C68" i="46" s="1"/>
  <c r="Q67" i="46"/>
  <c r="M67" i="46"/>
  <c r="E67" i="46"/>
  <c r="C67" i="46" s="1"/>
  <c r="Q66" i="46"/>
  <c r="M66" i="46"/>
  <c r="E66" i="46"/>
  <c r="C66" i="46" s="1"/>
  <c r="Q65" i="46"/>
  <c r="M65" i="46"/>
  <c r="E65" i="46"/>
  <c r="C65" i="46" s="1"/>
  <c r="Q64" i="46"/>
  <c r="M64" i="46"/>
  <c r="E64" i="46"/>
  <c r="C64" i="46" s="1"/>
  <c r="Q63" i="46"/>
  <c r="M63" i="46"/>
  <c r="E63" i="46"/>
  <c r="C63" i="46" s="1"/>
  <c r="Q62" i="46"/>
  <c r="M62" i="46"/>
  <c r="E62" i="46"/>
  <c r="C62" i="46" s="1"/>
  <c r="Q61" i="46"/>
  <c r="M61" i="46"/>
  <c r="E61" i="46"/>
  <c r="C61" i="46" s="1"/>
  <c r="Q60" i="46"/>
  <c r="M60" i="46"/>
  <c r="E60" i="46"/>
  <c r="C60" i="46" s="1"/>
  <c r="Q59" i="46"/>
  <c r="M59" i="46"/>
  <c r="E59" i="46"/>
  <c r="C59" i="46" s="1"/>
  <c r="Q58" i="46"/>
  <c r="M58" i="46"/>
  <c r="E58" i="46"/>
  <c r="C58" i="46" s="1"/>
  <c r="Q57" i="46"/>
  <c r="M57" i="46"/>
  <c r="E57" i="46"/>
  <c r="C57" i="46" s="1"/>
  <c r="Q56" i="46"/>
  <c r="M56" i="46"/>
  <c r="E56" i="46"/>
  <c r="C56" i="46" s="1"/>
  <c r="Q55" i="46"/>
  <c r="M55" i="46"/>
  <c r="E55" i="46"/>
  <c r="C55" i="46" s="1"/>
  <c r="Q54" i="46"/>
  <c r="M54" i="46"/>
  <c r="E54" i="46"/>
  <c r="C54" i="46" s="1"/>
  <c r="Q53" i="46"/>
  <c r="M53" i="46"/>
  <c r="E53" i="46"/>
  <c r="C53" i="46" s="1"/>
  <c r="Q52" i="46"/>
  <c r="M52" i="46"/>
  <c r="E52" i="46"/>
  <c r="C52" i="46" s="1"/>
  <c r="Q51" i="46"/>
  <c r="M51" i="46"/>
  <c r="E51" i="46"/>
  <c r="C51" i="46" s="1"/>
  <c r="Q50" i="46"/>
  <c r="M50" i="46"/>
  <c r="E50" i="46"/>
  <c r="C50" i="46" s="1"/>
  <c r="Q49" i="46"/>
  <c r="M49" i="46"/>
  <c r="E49" i="46"/>
  <c r="C49" i="46" s="1"/>
  <c r="Q48" i="46"/>
  <c r="M48" i="46"/>
  <c r="E48" i="46"/>
  <c r="C48" i="46" s="1"/>
  <c r="Q47" i="46"/>
  <c r="M47" i="46"/>
  <c r="E47" i="46"/>
  <c r="C47" i="46" s="1"/>
  <c r="Q46" i="46"/>
  <c r="M46" i="46"/>
  <c r="E46" i="46"/>
  <c r="C46" i="46" s="1"/>
  <c r="Q45" i="46"/>
  <c r="M45" i="46"/>
  <c r="E45" i="46"/>
  <c r="C45" i="46" s="1"/>
  <c r="Q44" i="46"/>
  <c r="M44" i="46"/>
  <c r="E44" i="46"/>
  <c r="C44" i="46" s="1"/>
  <c r="Q43" i="46"/>
  <c r="M43" i="46"/>
  <c r="E43" i="46"/>
  <c r="C43" i="46" s="1"/>
  <c r="Q42" i="46"/>
  <c r="M42" i="46"/>
  <c r="E42" i="46"/>
  <c r="C42" i="46" s="1"/>
  <c r="Q41" i="46"/>
  <c r="M41" i="46"/>
  <c r="E41" i="46"/>
  <c r="C41" i="46" s="1"/>
  <c r="Q40" i="46"/>
  <c r="M40" i="46"/>
  <c r="E40" i="46"/>
  <c r="C40" i="46" s="1"/>
  <c r="Q39" i="46"/>
  <c r="M39" i="46"/>
  <c r="E39" i="46"/>
  <c r="C39" i="46" s="1"/>
  <c r="Q38" i="46"/>
  <c r="M38" i="46"/>
  <c r="E38" i="46"/>
  <c r="C38" i="46" s="1"/>
  <c r="Q37" i="46"/>
  <c r="M37" i="46"/>
  <c r="E37" i="46"/>
  <c r="C37" i="46" s="1"/>
  <c r="Q36" i="46"/>
  <c r="M36" i="46"/>
  <c r="E36" i="46"/>
  <c r="C36" i="46" s="1"/>
  <c r="Q35" i="46"/>
  <c r="M35" i="46"/>
  <c r="E35" i="46"/>
  <c r="C35" i="46" s="1"/>
  <c r="Q34" i="46"/>
  <c r="M34" i="46"/>
  <c r="E34" i="46"/>
  <c r="C34" i="46" s="1"/>
  <c r="Q33" i="46"/>
  <c r="M33" i="46"/>
  <c r="E33" i="46"/>
  <c r="C33" i="46" s="1"/>
  <c r="Q32" i="46"/>
  <c r="M32" i="46"/>
  <c r="E32" i="46"/>
  <c r="C32" i="46" s="1"/>
  <c r="Q31" i="46"/>
  <c r="M31" i="46"/>
  <c r="E31" i="46"/>
  <c r="C31" i="46" s="1"/>
  <c r="Q30" i="46"/>
  <c r="M30" i="46"/>
  <c r="E30" i="46"/>
  <c r="C30" i="46" s="1"/>
  <c r="Q29" i="46"/>
  <c r="M29" i="46"/>
  <c r="E29" i="46"/>
  <c r="C29" i="46" s="1"/>
  <c r="Q28" i="46"/>
  <c r="M28" i="46"/>
  <c r="E28" i="46"/>
  <c r="C28" i="46" s="1"/>
  <c r="Q27" i="46"/>
  <c r="M27" i="46"/>
  <c r="E27" i="46"/>
  <c r="C27" i="46" s="1"/>
  <c r="Q26" i="46"/>
  <c r="M26" i="46"/>
  <c r="E26" i="46"/>
  <c r="C26" i="46" s="1"/>
  <c r="Q25" i="46"/>
  <c r="M25" i="46"/>
  <c r="E25" i="46"/>
  <c r="C25" i="46" s="1"/>
  <c r="Q24" i="46"/>
  <c r="M24" i="46"/>
  <c r="E24" i="46"/>
  <c r="C24" i="46" s="1"/>
  <c r="Q23" i="46"/>
  <c r="M23" i="46"/>
  <c r="E23" i="46"/>
  <c r="C23" i="46" s="1"/>
  <c r="Q22" i="46"/>
  <c r="M22" i="46"/>
  <c r="E22" i="46"/>
  <c r="C22" i="46" s="1"/>
  <c r="Q21" i="46"/>
  <c r="M21" i="46"/>
  <c r="E21" i="46"/>
  <c r="C21" i="46" s="1"/>
  <c r="Q20" i="46"/>
  <c r="M20" i="46"/>
  <c r="E20" i="46"/>
  <c r="C20" i="46" s="1"/>
  <c r="Q19" i="46"/>
  <c r="M19" i="46"/>
  <c r="E19" i="46"/>
  <c r="C19" i="46" s="1"/>
  <c r="Q18" i="46"/>
  <c r="M18" i="46"/>
  <c r="E18" i="46"/>
  <c r="C18" i="46" s="1"/>
  <c r="Q17" i="46"/>
  <c r="M17" i="46"/>
  <c r="E17" i="46"/>
  <c r="C17" i="46" s="1"/>
  <c r="Q16" i="46"/>
  <c r="M16" i="46"/>
  <c r="E16" i="46"/>
  <c r="C16" i="46" s="1"/>
  <c r="Q15" i="46"/>
  <c r="M15" i="46"/>
  <c r="E15" i="46"/>
  <c r="C15" i="46" s="1"/>
  <c r="R14" i="46"/>
  <c r="P14" i="46"/>
  <c r="O14" i="46"/>
  <c r="N14" i="46"/>
  <c r="L14" i="46"/>
  <c r="J14" i="46"/>
  <c r="I14" i="46"/>
  <c r="H14" i="46"/>
  <c r="G14" i="46"/>
  <c r="F14" i="46"/>
  <c r="D14" i="46"/>
  <c r="U64" i="46" l="1"/>
  <c r="U77" i="46"/>
  <c r="U76" i="46"/>
  <c r="U73" i="46"/>
  <c r="U72" i="46"/>
  <c r="U69" i="46"/>
  <c r="U68" i="46"/>
  <c r="U65" i="46"/>
  <c r="U61" i="46"/>
  <c r="U60" i="46"/>
  <c r="U57" i="46"/>
  <c r="U56" i="46"/>
  <c r="U53" i="46"/>
  <c r="U52" i="46"/>
  <c r="U49" i="46"/>
  <c r="U45" i="46"/>
  <c r="U44" i="46"/>
  <c r="U41" i="46"/>
  <c r="U40" i="46"/>
  <c r="U37" i="46"/>
  <c r="U33" i="46"/>
  <c r="U32" i="46"/>
  <c r="U29" i="46"/>
  <c r="U25" i="46"/>
  <c r="U21" i="46"/>
  <c r="U20" i="46"/>
  <c r="U17" i="46"/>
  <c r="U16" i="46"/>
  <c r="W14" i="46"/>
  <c r="K24" i="46"/>
  <c r="S24" i="46" s="1"/>
  <c r="U24" i="46"/>
  <c r="K28" i="46"/>
  <c r="S28" i="46" s="1"/>
  <c r="U28" i="46"/>
  <c r="K48" i="46"/>
  <c r="S48" i="46" s="1"/>
  <c r="U48" i="46"/>
  <c r="U19" i="46"/>
  <c r="U27" i="46"/>
  <c r="U31" i="46"/>
  <c r="U35" i="46"/>
  <c r="U43" i="46"/>
  <c r="U51" i="46"/>
  <c r="U75" i="46"/>
  <c r="U18" i="46"/>
  <c r="U22" i="46"/>
  <c r="U26" i="46"/>
  <c r="U30" i="46"/>
  <c r="U34" i="46"/>
  <c r="U38" i="46"/>
  <c r="U42" i="46"/>
  <c r="U46" i="46"/>
  <c r="U50" i="46"/>
  <c r="U54" i="46"/>
  <c r="U58" i="46"/>
  <c r="U62" i="46"/>
  <c r="U66" i="46"/>
  <c r="U70" i="46"/>
  <c r="U74" i="46"/>
  <c r="U78" i="46"/>
  <c r="K36" i="46"/>
  <c r="S36" i="46" s="1"/>
  <c r="U36" i="46"/>
  <c r="U15" i="46"/>
  <c r="U23" i="46"/>
  <c r="U39" i="46"/>
  <c r="U47" i="46"/>
  <c r="U55" i="46"/>
  <c r="U59" i="46"/>
  <c r="U63" i="46"/>
  <c r="U67" i="46"/>
  <c r="U71" i="46"/>
  <c r="U79" i="46"/>
  <c r="T14" i="46"/>
  <c r="Q14" i="46"/>
  <c r="C14" i="46"/>
  <c r="K15" i="46"/>
  <c r="S15" i="46" s="1"/>
  <c r="K17" i="46"/>
  <c r="S17" i="46" s="1"/>
  <c r="K19" i="46"/>
  <c r="S19" i="46" s="1"/>
  <c r="K21" i="46"/>
  <c r="S21" i="46" s="1"/>
  <c r="K23" i="46"/>
  <c r="S23" i="46" s="1"/>
  <c r="K25" i="46"/>
  <c r="S25" i="46" s="1"/>
  <c r="K27" i="46"/>
  <c r="S27" i="46" s="1"/>
  <c r="K29" i="46"/>
  <c r="S29" i="46" s="1"/>
  <c r="K31" i="46"/>
  <c r="S31" i="46" s="1"/>
  <c r="K33" i="46"/>
  <c r="S33" i="46" s="1"/>
  <c r="K35" i="46"/>
  <c r="S35" i="46" s="1"/>
  <c r="K37" i="46"/>
  <c r="S37" i="46" s="1"/>
  <c r="K39" i="46"/>
  <c r="S39" i="46" s="1"/>
  <c r="K41" i="46"/>
  <c r="S41" i="46" s="1"/>
  <c r="K43" i="46"/>
  <c r="S43" i="46" s="1"/>
  <c r="K45" i="46"/>
  <c r="S45" i="46" s="1"/>
  <c r="K47" i="46"/>
  <c r="S47" i="46" s="1"/>
  <c r="K49" i="46"/>
  <c r="S49" i="46" s="1"/>
  <c r="K51" i="46"/>
  <c r="S51" i="46" s="1"/>
  <c r="K53" i="46"/>
  <c r="S53" i="46" s="1"/>
  <c r="K55" i="46"/>
  <c r="S55" i="46" s="1"/>
  <c r="K57" i="46"/>
  <c r="S57" i="46" s="1"/>
  <c r="K59" i="46"/>
  <c r="S59" i="46" s="1"/>
  <c r="K61" i="46"/>
  <c r="S61" i="46" s="1"/>
  <c r="K63" i="46"/>
  <c r="S63" i="46" s="1"/>
  <c r="K65" i="46"/>
  <c r="S65" i="46" s="1"/>
  <c r="K67" i="46"/>
  <c r="S67" i="46" s="1"/>
  <c r="K69" i="46"/>
  <c r="S69" i="46" s="1"/>
  <c r="K71" i="46"/>
  <c r="S71" i="46" s="1"/>
  <c r="K73" i="46"/>
  <c r="S73" i="46" s="1"/>
  <c r="K75" i="46"/>
  <c r="S75" i="46" s="1"/>
  <c r="K77" i="46"/>
  <c r="S77" i="46" s="1"/>
  <c r="K79" i="46"/>
  <c r="S79" i="46" s="1"/>
  <c r="E14" i="46"/>
  <c r="M14" i="46"/>
  <c r="K18" i="46"/>
  <c r="S18" i="46" s="1"/>
  <c r="K22" i="46"/>
  <c r="S22" i="46" s="1"/>
  <c r="K26" i="46"/>
  <c r="S26" i="46" s="1"/>
  <c r="K30" i="46"/>
  <c r="S30" i="46" s="1"/>
  <c r="K34" i="46"/>
  <c r="S34" i="46" s="1"/>
  <c r="K38" i="46"/>
  <c r="S38" i="46" s="1"/>
  <c r="K42" i="46"/>
  <c r="S42" i="46" s="1"/>
  <c r="K46" i="46"/>
  <c r="S46" i="46" s="1"/>
  <c r="K50" i="46"/>
  <c r="S50" i="46" s="1"/>
  <c r="K54" i="46"/>
  <c r="S54" i="46" s="1"/>
  <c r="K58" i="46"/>
  <c r="S58" i="46" s="1"/>
  <c r="K62" i="46"/>
  <c r="S62" i="46" s="1"/>
  <c r="K66" i="46"/>
  <c r="S66" i="46" s="1"/>
  <c r="K70" i="46"/>
  <c r="S70" i="46" s="1"/>
  <c r="K74" i="46"/>
  <c r="S74" i="46" s="1"/>
  <c r="K78" i="46"/>
  <c r="S78" i="46" s="1"/>
  <c r="K16" i="46"/>
  <c r="S16" i="46" s="1"/>
  <c r="K20" i="46"/>
  <c r="S20" i="46" s="1"/>
  <c r="K32" i="46"/>
  <c r="S32" i="46" s="1"/>
  <c r="K40" i="46"/>
  <c r="S40" i="46" s="1"/>
  <c r="K44" i="46"/>
  <c r="S44" i="46" s="1"/>
  <c r="K52" i="46"/>
  <c r="S52" i="46" s="1"/>
  <c r="K56" i="46"/>
  <c r="S56" i="46" s="1"/>
  <c r="K60" i="46"/>
  <c r="S60" i="46" s="1"/>
  <c r="K64" i="46"/>
  <c r="S64" i="46" s="1"/>
  <c r="K68" i="46"/>
  <c r="S68" i="46" s="1"/>
  <c r="K72" i="46"/>
  <c r="S72" i="46" s="1"/>
  <c r="K76" i="46"/>
  <c r="S76" i="46" s="1"/>
  <c r="R81" i="41"/>
  <c r="C81" i="41"/>
  <c r="S79" i="41"/>
  <c r="E79" i="41"/>
  <c r="D79" i="41"/>
  <c r="D76" i="41" s="1"/>
  <c r="C78" i="41"/>
  <c r="C77" i="41"/>
  <c r="J76" i="41"/>
  <c r="H76" i="41"/>
  <c r="G76" i="41"/>
  <c r="F76" i="41"/>
  <c r="G68" i="41"/>
  <c r="F68" i="41"/>
  <c r="E68" i="41"/>
  <c r="D68" i="41"/>
  <c r="R67" i="41"/>
  <c r="C67" i="41"/>
  <c r="S66" i="41"/>
  <c r="R66" i="41"/>
  <c r="C66" i="41"/>
  <c r="S65" i="41"/>
  <c r="R65" i="41"/>
  <c r="C65" i="41"/>
  <c r="C64" i="41"/>
  <c r="H63" i="41"/>
  <c r="F63" i="41"/>
  <c r="F61" i="41" s="1"/>
  <c r="C62" i="41"/>
  <c r="K61" i="41"/>
  <c r="R61" i="41" s="1"/>
  <c r="J61" i="41"/>
  <c r="S61" i="41" s="1"/>
  <c r="G61" i="41"/>
  <c r="E61" i="41"/>
  <c r="D61" i="41"/>
  <c r="S60" i="41"/>
  <c r="R60" i="41"/>
  <c r="G60" i="41"/>
  <c r="C60" i="41" s="1"/>
  <c r="R59" i="41"/>
  <c r="S59" i="41"/>
  <c r="S58" i="41"/>
  <c r="R58" i="41"/>
  <c r="C58" i="41"/>
  <c r="S57" i="41"/>
  <c r="R57" i="41"/>
  <c r="C57" i="41"/>
  <c r="S56" i="41"/>
  <c r="R56" i="41"/>
  <c r="R55" i="41"/>
  <c r="S55" i="41"/>
  <c r="R54" i="41"/>
  <c r="S54" i="41"/>
  <c r="R53" i="41"/>
  <c r="S53" i="41"/>
  <c r="S52" i="41"/>
  <c r="R52" i="41"/>
  <c r="C52" i="41"/>
  <c r="R51" i="41"/>
  <c r="S51" i="41"/>
  <c r="S50" i="41"/>
  <c r="R50" i="41"/>
  <c r="C50" i="41"/>
  <c r="S49" i="41"/>
  <c r="R49" i="41"/>
  <c r="C49" i="41"/>
  <c r="S48" i="41"/>
  <c r="R48" i="41"/>
  <c r="C48" i="41"/>
  <c r="R47" i="41"/>
  <c r="S47" i="41"/>
  <c r="R46" i="41"/>
  <c r="J46" i="41"/>
  <c r="S46" i="41" s="1"/>
  <c r="H46" i="41"/>
  <c r="C46" i="41"/>
  <c r="R45" i="41"/>
  <c r="G45" i="41"/>
  <c r="C45" i="41" s="1"/>
  <c r="C43" i="41"/>
  <c r="C42" i="41"/>
  <c r="H40" i="41"/>
  <c r="H39" i="41"/>
  <c r="G38" i="41"/>
  <c r="C38" i="41" s="1"/>
  <c r="I37" i="41"/>
  <c r="I36" i="41"/>
  <c r="I35" i="41"/>
  <c r="I34" i="41"/>
  <c r="I33" i="41"/>
  <c r="I32" i="41"/>
  <c r="I31" i="41"/>
  <c r="C30" i="41"/>
  <c r="J13" i="41"/>
  <c r="E13" i="41"/>
  <c r="D13" i="41"/>
  <c r="C28" i="41"/>
  <c r="C27" i="41"/>
  <c r="C26" i="41"/>
  <c r="C25" i="41"/>
  <c r="C24" i="41"/>
  <c r="C23" i="41"/>
  <c r="I22" i="41"/>
  <c r="K22" i="41" s="1"/>
  <c r="S21" i="41"/>
  <c r="R21" i="41"/>
  <c r="F21" i="41"/>
  <c r="C21" i="41" s="1"/>
  <c r="S20" i="41"/>
  <c r="R20" i="41"/>
  <c r="C20" i="41"/>
  <c r="C19" i="41"/>
  <c r="C18" i="41"/>
  <c r="C17" i="41"/>
  <c r="C16" i="41"/>
  <c r="C15" i="41"/>
  <c r="C14" i="41"/>
  <c r="I6" i="41"/>
  <c r="U14" i="46" l="1"/>
  <c r="I81" i="41"/>
  <c r="I80" i="41" s="1"/>
  <c r="C80" i="41"/>
  <c r="I78" i="41"/>
  <c r="I77" i="41"/>
  <c r="I67" i="41"/>
  <c r="I66" i="41"/>
  <c r="I65" i="41"/>
  <c r="I64" i="41"/>
  <c r="H61" i="41"/>
  <c r="I62" i="41"/>
  <c r="I60" i="41"/>
  <c r="I58" i="41"/>
  <c r="I57" i="41"/>
  <c r="I52" i="41"/>
  <c r="I50" i="41"/>
  <c r="I49" i="41"/>
  <c r="I48" i="41"/>
  <c r="I43" i="41"/>
  <c r="K43" i="41" s="1"/>
  <c r="I42" i="41"/>
  <c r="K42" i="41" s="1"/>
  <c r="C41" i="41"/>
  <c r="I38" i="41"/>
  <c r="K38" i="41" s="1"/>
  <c r="I30" i="41"/>
  <c r="K30" i="41" s="1"/>
  <c r="I28" i="41"/>
  <c r="K28" i="41" s="1"/>
  <c r="I27" i="41"/>
  <c r="I26" i="41"/>
  <c r="I25" i="41"/>
  <c r="I24" i="41"/>
  <c r="K24" i="41" s="1"/>
  <c r="I23" i="41"/>
  <c r="K23" i="41" s="1"/>
  <c r="I20" i="41"/>
  <c r="I19" i="41"/>
  <c r="I18" i="41"/>
  <c r="I17" i="41"/>
  <c r="I16" i="41"/>
  <c r="I14" i="41"/>
  <c r="C79" i="41"/>
  <c r="C63" i="41"/>
  <c r="F13" i="41"/>
  <c r="D41" i="41"/>
  <c r="D12" i="41" s="1"/>
  <c r="E41" i="41"/>
  <c r="F41" i="41"/>
  <c r="G13" i="41"/>
  <c r="E76" i="41"/>
  <c r="I46" i="41"/>
  <c r="H13" i="41"/>
  <c r="G41" i="41"/>
  <c r="J41" i="41"/>
  <c r="I39" i="41"/>
  <c r="I40" i="41"/>
  <c r="H41" i="41"/>
  <c r="K14" i="46"/>
  <c r="S14" i="46" s="1"/>
  <c r="I21" i="41"/>
  <c r="C13" i="41"/>
  <c r="K36" i="41"/>
  <c r="K74" i="41"/>
  <c r="I45" i="41"/>
  <c r="I68" i="41"/>
  <c r="K19" i="41"/>
  <c r="K25" i="41"/>
  <c r="K37" i="41"/>
  <c r="K75" i="41"/>
  <c r="R75" i="41" s="1"/>
  <c r="K78" i="41"/>
  <c r="K27" i="41"/>
  <c r="Q44" i="41"/>
  <c r="J72" i="41"/>
  <c r="J68" i="41" s="1"/>
  <c r="K26" i="41"/>
  <c r="K31" i="41"/>
  <c r="K32" i="41"/>
  <c r="K33" i="41"/>
  <c r="K34" i="41"/>
  <c r="K35" i="41"/>
  <c r="K41" i="41" l="1"/>
  <c r="I79" i="41"/>
  <c r="I76" i="41" s="1"/>
  <c r="C61" i="41"/>
  <c r="I63" i="41"/>
  <c r="I61" i="41" s="1"/>
  <c r="K79" i="41"/>
  <c r="R79" i="41" s="1"/>
  <c r="C76" i="41"/>
  <c r="C12" i="41" s="1"/>
  <c r="E12" i="41"/>
  <c r="F12" i="41"/>
  <c r="H12" i="41"/>
  <c r="J12" i="41"/>
  <c r="J5" i="41" s="1"/>
  <c r="G12" i="41"/>
  <c r="H4" i="41"/>
  <c r="I41" i="41"/>
  <c r="Q45" i="41"/>
  <c r="K68" i="41"/>
  <c r="K13" i="41"/>
  <c r="R77" i="41"/>
  <c r="I13" i="41"/>
  <c r="H7" i="41" l="1"/>
  <c r="U12" i="41"/>
  <c r="K76" i="41"/>
  <c r="K12" i="41" s="1"/>
  <c r="K5" i="41" s="1"/>
  <c r="I12" i="41"/>
  <c r="I5" i="41" l="1"/>
  <c r="F70" i="38" l="1"/>
  <c r="H70" i="38" s="1"/>
  <c r="F69" i="38"/>
  <c r="H69" i="38" s="1"/>
  <c r="F67" i="38"/>
  <c r="H67" i="38" s="1"/>
  <c r="F66" i="38"/>
  <c r="H66" i="38" s="1"/>
  <c r="E64" i="38"/>
  <c r="A60" i="38"/>
  <c r="A61" i="38" s="1"/>
  <c r="A62" i="38" s="1"/>
  <c r="A63" i="38" s="1"/>
  <c r="A64" i="38" s="1"/>
  <c r="F58" i="38"/>
  <c r="D58" i="38"/>
  <c r="C58" i="38"/>
  <c r="F54" i="38"/>
  <c r="H54" i="38" s="1"/>
  <c r="F50" i="38"/>
  <c r="H50" i="38" s="1"/>
  <c r="F49" i="38"/>
  <c r="H49" i="38" s="1"/>
  <c r="F48" i="38"/>
  <c r="H48" i="38" s="1"/>
  <c r="F47" i="38"/>
  <c r="D47" i="38"/>
  <c r="F46" i="38"/>
  <c r="H46" i="38" s="1"/>
  <c r="F45" i="38"/>
  <c r="D45" i="38"/>
  <c r="F44" i="38"/>
  <c r="D44" i="38"/>
  <c r="F43" i="38"/>
  <c r="D43" i="38"/>
  <c r="E39" i="38"/>
  <c r="C39" i="38"/>
  <c r="D39" i="38" s="1"/>
  <c r="H39" i="38" s="1"/>
  <c r="F36" i="38"/>
  <c r="D36" i="38"/>
  <c r="D34" i="38"/>
  <c r="F32" i="38"/>
  <c r="D32" i="38"/>
  <c r="F31" i="38"/>
  <c r="D31" i="38"/>
  <c r="D30" i="38"/>
  <c r="H30" i="38" s="1"/>
  <c r="F29" i="38"/>
  <c r="D29" i="38"/>
  <c r="F28" i="38"/>
  <c r="D28" i="38"/>
  <c r="E27" i="38"/>
  <c r="C27" i="38"/>
  <c r="F24" i="38"/>
  <c r="D24" i="38"/>
  <c r="F23" i="38"/>
  <c r="D23" i="38"/>
  <c r="E22" i="38"/>
  <c r="C22" i="38"/>
  <c r="F21" i="38"/>
  <c r="D21" i="38"/>
  <c r="F19" i="38"/>
  <c r="D19" i="38"/>
  <c r="F18" i="38"/>
  <c r="D18" i="38"/>
  <c r="E17" i="38"/>
  <c r="C17" i="38"/>
  <c r="A17" i="38"/>
  <c r="A22" i="38" s="1"/>
  <c r="A27" i="38" s="1"/>
  <c r="A32" i="38" s="1"/>
  <c r="A33" i="38" s="1"/>
  <c r="A36" i="38" s="1"/>
  <c r="A37" i="38" s="1"/>
  <c r="A42" i="38" s="1"/>
  <c r="A43" i="38" s="1"/>
  <c r="A44" i="38" s="1"/>
  <c r="A45" i="38" s="1"/>
  <c r="A46" i="38" s="1"/>
  <c r="A47" i="38" s="1"/>
  <c r="A51" i="38" s="1"/>
  <c r="A52" i="38" s="1"/>
  <c r="A53" i="38" s="1"/>
  <c r="A54" i="38" s="1"/>
  <c r="A55" i="38" s="1"/>
  <c r="A56" i="38" s="1"/>
  <c r="F16" i="38"/>
  <c r="D16" i="38"/>
  <c r="F14" i="38"/>
  <c r="D14" i="38"/>
  <c r="F13" i="38"/>
  <c r="D13" i="38"/>
  <c r="E12" i="38"/>
  <c r="C12" i="38"/>
  <c r="D8" i="38"/>
  <c r="E8" i="38" s="1"/>
  <c r="F8" i="38" s="1"/>
  <c r="H47" i="38" l="1"/>
  <c r="H45" i="38"/>
  <c r="H43" i="38"/>
  <c r="H36" i="38"/>
  <c r="H31" i="38"/>
  <c r="H29" i="38"/>
  <c r="G27" i="38"/>
  <c r="H23" i="38"/>
  <c r="H21" i="38"/>
  <c r="H18" i="38"/>
  <c r="H16" i="38"/>
  <c r="H13" i="38"/>
  <c r="E58" i="38"/>
  <c r="G58" i="38" s="1"/>
  <c r="G64" i="38"/>
  <c r="G12" i="38"/>
  <c r="H32" i="38"/>
  <c r="G17" i="38"/>
  <c r="H19" i="38"/>
  <c r="G22" i="38"/>
  <c r="H24" i="38"/>
  <c r="H28" i="38"/>
  <c r="D33" i="38"/>
  <c r="H33" i="38" s="1"/>
  <c r="H34" i="38"/>
  <c r="G39" i="38"/>
  <c r="H44" i="38"/>
  <c r="H58" i="38"/>
  <c r="H14" i="38"/>
  <c r="D27" i="38"/>
  <c r="F12" i="38"/>
  <c r="F27" i="38"/>
  <c r="H27" i="38" s="1"/>
  <c r="D12" i="38"/>
  <c r="F17" i="38"/>
  <c r="D17" i="38"/>
  <c r="D22" i="38"/>
  <c r="C11" i="38"/>
  <c r="C10" i="38" s="1"/>
  <c r="C9" i="38" s="1"/>
  <c r="E11" i="38"/>
  <c r="D37" i="38"/>
  <c r="H37" i="38" s="1"/>
  <c r="F22" i="38"/>
  <c r="H22" i="38" s="1"/>
  <c r="G11" i="38" l="1"/>
  <c r="H17" i="38"/>
  <c r="H12" i="38"/>
  <c r="F11" i="38"/>
  <c r="D11" i="38"/>
  <c r="D10" i="38" s="1"/>
  <c r="D9" i="38" s="1"/>
  <c r="E10" i="38"/>
  <c r="H11" i="38" l="1"/>
  <c r="E9" i="38"/>
  <c r="G9" i="38" s="1"/>
  <c r="G10" i="38"/>
  <c r="F10" i="38"/>
  <c r="H10" i="38" s="1"/>
  <c r="F9" i="38" l="1"/>
  <c r="H9" i="38" s="1"/>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Đạt Phạm</author>
  </authors>
  <commentList>
    <comment ref="K4" authorId="0" shapeId="0" xr:uid="{00000000-0006-0000-2200-000001000000}">
      <text>
        <r>
          <rPr>
            <b/>
            <sz val="9"/>
            <color indexed="81"/>
            <rFont val="Tahoma"/>
            <family val="2"/>
          </rPr>
          <t>Đạt Phạm:</t>
        </r>
        <r>
          <rPr>
            <sz val="9"/>
            <color indexed="81"/>
            <rFont val="Tahoma"/>
            <family val="2"/>
          </rPr>
          <t xml:space="preserve">
Lệch vốn viện trợ 646
</t>
        </r>
      </text>
    </comment>
  </commentList>
</comments>
</file>

<file path=xl/sharedStrings.xml><?xml version="1.0" encoding="utf-8"?>
<sst xmlns="http://schemas.openxmlformats.org/spreadsheetml/2006/main" count="2573" uniqueCount="1224">
  <si>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</si>
  <si>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</si>
  <si>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</si>
  <si>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</si>
  <si>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</si>
  <si>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</si>
  <si>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</si>
  <si>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</si>
  <si>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</si>
  <si>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</si>
  <si>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</si>
  <si>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</si>
  <si>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</si>
  <si>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</si>
  <si>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</si>
  <si>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</si>
  <si>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</si>
  <si>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</si>
  <si>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</si>
  <si>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</si>
  <si>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</si>
  <si>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</si>
  <si>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</si>
  <si>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</si>
  <si>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</si>
  <si>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</si>
  <si>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</si>
  <si>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</si>
  <si>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</si>
  <si>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</si>
  <si>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</si>
  <si>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</si>
  <si>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</si>
  <si>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</si>
  <si>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</si>
  <si>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</si>
  <si>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</si>
  <si>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</si>
  <si>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</si>
  <si>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</si>
  <si>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</si>
  <si>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</si>
  <si>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</si>
  <si>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</si>
  <si>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</si>
  <si>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</si>
  <si>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</si>
  <si>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</si>
  <si>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</si>
  <si>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</si>
  <si>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</si>
  <si>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</si>
  <si>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</si>
  <si>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</si>
  <si>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</si>
  <si>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</si>
  <si>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</si>
  <si>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</si>
  <si>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</si>
  <si>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</si>
  <si>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</si>
  <si>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</si>
  <si>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</si>
  <si>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</si>
  <si>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</si>
  <si>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</si>
  <si>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</si>
  <si>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</si>
  <si>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</si>
  <si>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</si>
  <si>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</si>
  <si>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</si>
  <si>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</si>
  <si>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</si>
  <si>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</si>
  <si>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</si>
  <si>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</si>
  <si>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</si>
  <si>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</si>
  <si>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</si>
  <si>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</si>
  <si>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</si>
  <si>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</si>
  <si>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</si>
  <si>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</si>
  <si>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</si>
  <si>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</si>
  <si>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</si>
  <si>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</si>
  <si>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</si>
  <si>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</si>
  <si>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</si>
  <si>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</si>
  <si>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</si>
  <si>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</si>
  <si>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</si>
  <si>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</si>
  <si>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</si>
  <si>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</si>
  <si>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</si>
  <si>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</si>
  <si>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</si>
  <si>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</si>
  <si>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</si>
  <si>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</si>
  <si>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</si>
  <si>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</si>
  <si>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</si>
  <si>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</si>
  <si>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</si>
  <si>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</si>
  <si>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</si>
  <si>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</si>
  <si>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</si>
  <si>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</si>
  <si>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</si>
  <si>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</si>
  <si>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</si>
  <si>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</si>
  <si>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</si>
  <si>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</si>
  <si>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</si>
  <si>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</si>
  <si>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</si>
  <si>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</si>
  <si>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</si>
  <si>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</si>
  <si>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</si>
  <si>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</si>
  <si>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</si>
  <si>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</si>
  <si>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</si>
  <si>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</si>
  <si>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</si>
  <si>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</si>
  <si>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</si>
  <si>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</si>
  <si>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</si>
  <si>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</si>
  <si>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</si>
  <si>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</si>
  <si>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</si>
  <si>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</si>
  <si>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</si>
  <si>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</si>
  <si>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</si>
  <si>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</si>
  <si>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</si>
  <si>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</si>
  <si>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</si>
  <si>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</si>
  <si>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</si>
  <si>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</si>
  <si>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</si>
  <si>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</si>
  <si>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</si>
  <si>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</si>
  <si>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</si>
  <si>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</si>
  <si>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</si>
  <si>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</si>
  <si>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</si>
  <si>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</si>
  <si>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</si>
  <si>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</si>
  <si>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</si>
  <si>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</si>
  <si>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</si>
  <si>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</si>
  <si>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</si>
  <si>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</si>
  <si>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</si>
  <si>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</si>
  <si>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</si>
  <si>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</si>
  <si>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</si>
  <si>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</si>
  <si>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</si>
  <si>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</si>
  <si>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</si>
  <si>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</si>
  <si>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</si>
  <si>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</si>
  <si>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</si>
  <si>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</si>
  <si>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</si>
  <si>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</si>
  <si>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</si>
  <si>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</si>
  <si>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</si>
  <si>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</si>
  <si>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</si>
  <si>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</si>
  <si>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</si>
  <si>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</si>
  <si>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</si>
  <si>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</si>
  <si>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</si>
  <si>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</si>
  <si>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</si>
  <si>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</si>
  <si>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</si>
  <si>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</si>
  <si>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</si>
  <si>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</si>
  <si>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</si>
  <si>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</si>
  <si>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</si>
  <si>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</si>
  <si>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</si>
  <si>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</si>
  <si>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</si>
  <si>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</si>
  <si>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</si>
  <si>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</si>
  <si>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</si>
  <si>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</si>
  <si>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</si>
  <si>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</si>
  <si>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</si>
  <si>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</si>
  <si>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</si>
  <si>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</si>
  <si>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</si>
  <si>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</si>
  <si>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</si>
  <si>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</si>
  <si>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</si>
  <si>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</si>
  <si>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</si>
  <si>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</si>
  <si>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</si>
  <si>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</si>
  <si>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</si>
  <si>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</si>
  <si>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</si>
  <si>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</si>
  <si>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</si>
  <si>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</si>
  <si>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</si>
  <si>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</si>
  <si>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</si>
  <si>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</si>
  <si>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</si>
  <si>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</si>
  <si>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</si>
  <si>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</si>
  <si>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</si>
  <si>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</si>
  <si>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</si>
  <si>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</si>
  <si>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</si>
  <si>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</si>
  <si>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</si>
  <si>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</si>
  <si>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</si>
  <si>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</si>
  <si>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</si>
  <si>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</si>
  <si>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</si>
  <si>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</si>
  <si>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</si>
  <si>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</si>
  <si>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</si>
  <si>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</si>
  <si>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</si>
  <si>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</si>
  <si>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</si>
  <si>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</si>
  <si>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</si>
  <si>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</si>
  <si>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</si>
  <si>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</si>
  <si>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</si>
  <si>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</si>
  <si>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</si>
  <si>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</si>
  <si>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</si>
  <si>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</si>
  <si>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</si>
  <si>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</si>
  <si>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</si>
  <si>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</si>
  <si>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</si>
  <si>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</si>
  <si>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</si>
  <si>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</si>
  <si>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</si>
  <si>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</si>
  <si>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</si>
  <si>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</si>
  <si>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</si>
  <si>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</si>
  <si>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</si>
  <si>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</si>
  <si>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</si>
  <si>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</si>
  <si>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</si>
  <si>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</si>
  <si>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</si>
  <si>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</si>
  <si>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</si>
  <si>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</si>
  <si>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</si>
  <si>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</si>
  <si>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</si>
  <si>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</si>
  <si>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</si>
  <si>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</si>
  <si>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</si>
  <si>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</si>
  <si>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</si>
  <si>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</si>
  <si>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</si>
  <si>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</si>
  <si>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</si>
  <si>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</si>
  <si>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</si>
  <si>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</si>
  <si>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</si>
  <si>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</si>
  <si>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</si>
  <si>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</si>
  <si>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</si>
  <si>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</si>
  <si>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</si>
  <si>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</si>
  <si>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</si>
  <si>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</si>
  <si>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</si>
  <si>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</si>
  <si>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</si>
  <si>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</si>
  <si>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</si>
  <si>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</si>
  <si>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</si>
  <si>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</si>
  <si>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</si>
  <si>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</si>
  <si>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</si>
  <si>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</si>
  <si>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</si>
  <si>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</si>
  <si>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</si>
  <si>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</si>
  <si>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</si>
  <si>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</si>
  <si>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</si>
  <si>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</si>
  <si>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</si>
  <si>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</si>
  <si>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</si>
  <si>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</si>
  <si>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</si>
  <si>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</si>
  <si>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</si>
  <si>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</si>
  <si>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</si>
  <si>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</si>
  <si>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</si>
  <si>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</si>
  <si>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</si>
  <si>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</si>
  <si>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</si>
  <si>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</si>
  <si>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</si>
  <si>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</si>
  <si>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</si>
  <si>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</si>
  <si>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</si>
  <si>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</si>
  <si>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</si>
  <si>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</si>
  <si>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</si>
  <si>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</si>
  <si>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</si>
  <si>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</si>
  <si>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</si>
  <si>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</si>
  <si>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</si>
  <si>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</si>
  <si>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</si>
  <si>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</si>
  <si>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</si>
  <si>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</si>
  <si>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</si>
  <si>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</si>
  <si>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</si>
  <si>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</si>
  <si>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</si>
  <si>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</si>
  <si>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</si>
  <si>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</si>
  <si>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</si>
  <si>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</si>
  <si>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</si>
  <si>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</si>
  <si>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</si>
  <si>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</si>
  <si>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</si>
  <si>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</si>
  <si>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</si>
  <si>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</si>
  <si>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</si>
  <si>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</si>
  <si>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</si>
  <si>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</si>
  <si>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</si>
  <si>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</si>
  <si>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</si>
  <si>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</si>
  <si>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</si>
  <si>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</si>
  <si>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</si>
  <si>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</si>
  <si>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</si>
  <si>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</si>
  <si>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</si>
  <si>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</si>
  <si>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</si>
  <si>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</si>
  <si>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</si>
  <si>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</si>
  <si>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</si>
  <si>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</si>
  <si>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</si>
  <si>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</si>
  <si>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</si>
  <si>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</si>
  <si>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</si>
  <si>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</si>
  <si>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</si>
  <si>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</si>
  <si>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</si>
  <si>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</si>
  <si>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</si>
  <si>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</si>
  <si>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</si>
  <si>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</si>
  <si>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</si>
  <si>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</si>
  <si>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</si>
  <si>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</si>
  <si>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</si>
  <si>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</si>
  <si>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</si>
  <si>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</si>
  <si>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</si>
  <si>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</si>
  <si>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</si>
  <si>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</si>
  <si>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</si>
  <si>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</si>
  <si>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</si>
  <si>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</si>
  <si>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</si>
  <si>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</si>
  <si>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</si>
  <si>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</si>
  <si>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</si>
  <si>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</si>
  <si>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</si>
  <si>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</si>
  <si>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</si>
  <si>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</si>
  <si>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</si>
  <si>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</si>
  <si>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</si>
  <si>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</si>
  <si>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</si>
  <si>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</si>
  <si>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</si>
  <si>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</si>
  <si>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</si>
  <si>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</si>
  <si>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</si>
  <si>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</si>
  <si>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</si>
  <si>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</si>
  <si>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</si>
  <si>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</si>
  <si>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</si>
  <si>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</si>
  <si>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</si>
  <si>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</si>
  <si>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</si>
  <si>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</si>
  <si>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</si>
  <si>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</si>
  <si>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</si>
  <si>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</si>
  <si>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</si>
  <si>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</si>
  <si>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</si>
  <si>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</si>
  <si>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</si>
  <si>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</si>
  <si>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</si>
  <si>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</si>
  <si>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</si>
  <si>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</si>
  <si>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</si>
  <si>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</si>
  <si>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</si>
  <si>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</si>
  <si>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</si>
  <si>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</si>
  <si>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</si>
  <si>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</si>
  <si>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</si>
  <si>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</si>
  <si>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</si>
  <si>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</si>
  <si>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</si>
  <si>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</si>
  <si>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</si>
  <si>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</si>
  <si>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</si>
  <si>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</si>
  <si>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</si>
  <si>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</si>
  <si>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</si>
  <si>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</si>
  <si>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</si>
  <si>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</si>
  <si>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</si>
  <si>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</si>
  <si>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</si>
  <si>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</si>
  <si>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</si>
  <si>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</si>
  <si>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</si>
  <si>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</si>
  <si>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</si>
  <si>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</si>
  <si>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</si>
  <si>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</si>
  <si>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</si>
  <si>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</si>
  <si>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</si>
  <si>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</si>
  <si>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</si>
  <si>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</si>
  <si>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</si>
  <si>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</si>
  <si>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</si>
  <si>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</si>
  <si>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</si>
  <si>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</si>
  <si>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</si>
  <si>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</si>
  <si>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</si>
  <si>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</si>
  <si>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</si>
  <si>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</si>
  <si>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</si>
  <si>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</si>
  <si>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</si>
  <si>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</si>
  <si>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</si>
  <si>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</si>
  <si>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</si>
  <si>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</si>
  <si>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</si>
  <si>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</si>
  <si>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</si>
  <si>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</si>
  <si>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</si>
  <si>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</si>
  <si>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</si>
  <si>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</si>
  <si>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</si>
  <si>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</si>
  <si>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</si>
  <si>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</si>
  <si>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</si>
  <si>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</si>
  <si>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</si>
  <si>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</si>
  <si>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</si>
  <si>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</si>
  <si>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</si>
  <si>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</si>
  <si>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</si>
  <si>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</si>
  <si>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</si>
  <si>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</si>
  <si>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</si>
  <si>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</si>
  <si>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</si>
  <si>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</si>
  <si>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</si>
  <si>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</si>
  <si>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</si>
  <si>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</si>
  <si>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</si>
  <si>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</si>
  <si>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</si>
  <si>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</si>
  <si>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</si>
  <si>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</si>
  <si>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</si>
  <si>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</si>
  <si>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</si>
  <si>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</si>
  <si>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</si>
  <si>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</si>
  <si>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</si>
  <si>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</si>
  <si>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</si>
  <si>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</si>
  <si>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</si>
  <si>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</si>
  <si>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</si>
  <si>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</si>
  <si>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</si>
  <si>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</si>
  <si>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</si>
  <si>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</si>
  <si>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</si>
  <si>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</si>
  <si>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</si>
  <si>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</si>
  <si>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</si>
  <si>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</si>
  <si>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</si>
  <si>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</si>
  <si>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</si>
  <si>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</si>
  <si>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</si>
  <si>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</si>
  <si>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</si>
  <si>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</si>
  <si>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</si>
  <si>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</si>
  <si>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</si>
  <si>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</si>
  <si>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</si>
  <si>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</si>
  <si>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</si>
  <si>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</si>
  <si>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</si>
  <si>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</si>
  <si>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</si>
  <si>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</si>
  <si>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</si>
  <si>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</si>
  <si>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</si>
  <si>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</si>
  <si>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</si>
  <si>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</si>
  <si>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</si>
  <si>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</si>
  <si>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</si>
  <si>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</si>
  <si>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</si>
  <si>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</si>
  <si>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</si>
  <si>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</si>
  <si>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</si>
  <si>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</si>
  <si>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</si>
  <si>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</si>
  <si>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</si>
  <si>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</si>
  <si>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</si>
  <si>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</si>
  <si>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</si>
  <si>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</si>
  <si>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</si>
  <si>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</si>
  <si>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</si>
  <si>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</si>
  <si>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</si>
  <si>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</si>
  <si>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</si>
  <si>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</si>
  <si>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</si>
  <si>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</si>
  <si>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</si>
  <si>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</si>
  <si>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</si>
  <si>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</si>
  <si>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</si>
  <si>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</si>
  <si>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</si>
  <si>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</si>
  <si>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</si>
  <si>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</si>
  <si>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</si>
  <si>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</si>
  <si>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</si>
  <si>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</si>
  <si>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</si>
  <si>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</si>
  <si>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</si>
  <si>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</si>
  <si>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</si>
  <si>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</si>
  <si>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</si>
  <si>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</si>
  <si>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</si>
  <si>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</si>
  <si>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</si>
  <si>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</si>
  <si>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</si>
  <si>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</si>
  <si>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</si>
  <si>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</si>
  <si>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</si>
  <si>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</si>
  <si>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</si>
  <si>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</si>
  <si>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</si>
  <si>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</si>
  <si>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</si>
  <si>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</si>
  <si>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</si>
  <si>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</si>
  <si>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</si>
  <si>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</si>
  <si>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</si>
  <si>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</si>
  <si>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</si>
  <si>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</si>
  <si>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</si>
  <si>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</si>
  <si>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</si>
  <si>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</si>
  <si>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</si>
  <si>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</si>
  <si>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</si>
  <si>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</si>
  <si>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</si>
  <si>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</si>
  <si>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</si>
  <si>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</si>
  <si>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</si>
  <si>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</si>
  <si>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</si>
  <si>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</si>
  <si>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</si>
  <si>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</si>
  <si>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</si>
  <si>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</si>
  <si>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</si>
  <si>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</si>
  <si>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</si>
  <si>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</si>
  <si>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</si>
  <si>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</si>
  <si>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</si>
  <si>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</si>
  <si>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</si>
  <si>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</si>
  <si>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</si>
  <si>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</si>
  <si>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</si>
  <si>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</si>
  <si>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</si>
  <si>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</si>
  <si>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</si>
  <si>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</si>
  <si>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</si>
  <si>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</si>
  <si>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</si>
  <si>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</si>
  <si>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</si>
  <si>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</si>
  <si>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</si>
  <si>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</si>
  <si>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</si>
  <si>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</si>
  <si>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</si>
  <si>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</si>
  <si>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</si>
  <si>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</si>
  <si>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</si>
  <si>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</si>
  <si>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</si>
  <si>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</si>
  <si>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</si>
  <si>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</si>
  <si>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</si>
  <si>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</si>
  <si>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</si>
  <si>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</si>
  <si>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</si>
  <si>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</si>
  <si>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</si>
  <si>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</si>
  <si>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</si>
  <si>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</si>
  <si>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</si>
  <si>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</si>
  <si>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</si>
  <si>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</si>
  <si>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</si>
  <si>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</si>
  <si>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</si>
  <si>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</si>
  <si>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</si>
  <si>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</si>
  <si>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</si>
  <si>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</si>
  <si>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</si>
  <si>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</si>
  <si>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</si>
  <si>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</si>
  <si>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</si>
  <si>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</si>
  <si>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</si>
  <si>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</si>
  <si>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</si>
  <si>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</si>
  <si>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</si>
  <si>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</si>
  <si>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</si>
  <si>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</si>
  <si>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</si>
  <si>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</si>
  <si>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</si>
  <si>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</si>
  <si>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</si>
  <si>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</si>
  <si>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</si>
  <si>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</si>
  <si>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</si>
  <si>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</si>
  <si>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</si>
  <si>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</si>
  <si>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</si>
  <si>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</si>
  <si>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</si>
  <si>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</si>
  <si>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</si>
  <si>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</si>
  <si>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</si>
  <si>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</si>
  <si>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</si>
  <si>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</si>
  <si>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</si>
  <si>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</si>
  <si>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</si>
  <si>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</si>
  <si>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</si>
  <si>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</si>
  <si>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</si>
  <si>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</si>
  <si>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</si>
  <si>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</si>
  <si>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</si>
  <si>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</si>
  <si>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</si>
  <si>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</si>
  <si>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</si>
  <si>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</si>
  <si>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</si>
  <si>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</si>
  <si>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</si>
  <si>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</si>
  <si>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</si>
  <si>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</si>
  <si>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</si>
  <si>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</si>
  <si>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</si>
  <si>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</si>
  <si>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</si>
  <si>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</si>
  <si>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</si>
  <si>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</si>
  <si>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</si>
  <si>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</si>
  <si>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</si>
  <si>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</si>
  <si>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</si>
  <si>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</si>
  <si>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</si>
  <si>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</si>
  <si>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</si>
  <si>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</si>
  <si>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</si>
  <si>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</si>
  <si>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</si>
  <si>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</si>
  <si>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</si>
  <si>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</si>
  <si>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</si>
  <si>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</si>
  <si>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</si>
  <si>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</si>
  <si>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</si>
  <si>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</si>
  <si>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</si>
  <si>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</si>
  <si>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</si>
  <si>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</si>
  <si>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</si>
  <si>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</si>
  <si>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</si>
  <si>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</si>
  <si>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</si>
  <si>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</si>
  <si>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</si>
  <si>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</si>
  <si>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</si>
  <si>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</si>
  <si>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</si>
  <si>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</si>
  <si>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</si>
  <si>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</si>
  <si>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</si>
  <si>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</si>
  <si>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</si>
  <si>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</si>
  <si>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</si>
  <si>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</si>
  <si>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</si>
  <si>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</si>
  <si>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</si>
  <si>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</si>
  <si>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</si>
  <si>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</si>
  <si>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</si>
  <si>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</si>
  <si>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</si>
  <si>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</si>
  <si>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</si>
  <si>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</si>
  <si>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</si>
  <si>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</si>
  <si>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</si>
  <si>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</si>
  <si>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</si>
  <si>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</si>
  <si>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</si>
  <si>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</si>
  <si>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</si>
  <si>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</si>
  <si>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</si>
  <si>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</si>
  <si>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</si>
  <si>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</si>
  <si>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</si>
  <si>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</si>
  <si>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</si>
  <si>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</si>
  <si>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</si>
  <si>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</si>
  <si>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</si>
  <si>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</si>
  <si>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</si>
  <si>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</si>
  <si>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</si>
  <si>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</si>
  <si>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</si>
  <si>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</si>
  <si>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</si>
  <si>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</si>
  <si>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</si>
  <si>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</si>
  <si>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</si>
  <si>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</si>
  <si>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</si>
  <si>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</si>
  <si>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</si>
  <si>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</si>
  <si>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</si>
  <si>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</si>
  <si>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</si>
  <si>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</si>
  <si>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</si>
  <si>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</si>
  <si>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</si>
  <si>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</si>
  <si>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</si>
  <si>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</si>
  <si>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</si>
  <si>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</si>
  <si>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</si>
  <si>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</si>
  <si>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</si>
  <si>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</si>
  <si>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</si>
  <si>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</si>
  <si>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</si>
  <si>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</si>
  <si>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</si>
  <si>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</si>
  <si>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</si>
  <si>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</si>
  <si>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</si>
  <si>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</si>
  <si>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</si>
  <si>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</si>
  <si>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</si>
  <si>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</si>
  <si>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</si>
  <si>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</si>
  <si>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</si>
  <si>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</si>
  <si>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</si>
  <si>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</si>
  <si>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</si>
  <si>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</si>
  <si>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</si>
  <si>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</si>
  <si>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</si>
  <si>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</si>
  <si>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</si>
  <si>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</si>
  <si>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</si>
  <si>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</si>
  <si>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</si>
  <si>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</si>
  <si>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</si>
  <si>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</si>
  <si>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</si>
  <si>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</si>
  <si>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</si>
  <si>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</si>
  <si>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</si>
  <si>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</si>
  <si>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</si>
  <si>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</si>
  <si>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</si>
  <si>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</si>
  <si>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</si>
  <si>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</si>
  <si>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</si>
  <si>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</si>
  <si>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</si>
  <si>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</si>
  <si>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</si>
  <si>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</si>
  <si>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</si>
  <si>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</si>
  <si>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</si>
  <si>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</si>
  <si>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</si>
  <si>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</si>
  <si>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</si>
  <si>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</si>
  <si>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</si>
  <si>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</si>
  <si>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</si>
  <si>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</si>
  <si>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</si>
  <si>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</si>
  <si>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</si>
  <si>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</si>
  <si>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</si>
  <si>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</si>
  <si>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</si>
  <si>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</si>
  <si>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</si>
  <si>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</si>
  <si>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</si>
  <si>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</si>
  <si>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</si>
  <si>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</si>
  <si>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</si>
  <si>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</si>
  <si>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</si>
  <si>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</si>
  <si>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</si>
  <si>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</si>
  <si>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</si>
  <si>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</si>
  <si>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</si>
  <si>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</si>
  <si>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</si>
  <si>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</si>
  <si>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</si>
  <si>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</si>
  <si>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</si>
  <si>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</si>
  <si>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</si>
  <si>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</si>
  <si>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</si>
  <si>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</si>
  <si>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</si>
  <si>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</si>
  <si>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</si>
  <si>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</si>
  <si>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</si>
  <si>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</si>
  <si>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</si>
  <si>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</si>
  <si>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</si>
  <si>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</si>
  <si>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</si>
  <si>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</si>
  <si>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</si>
  <si>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</si>
  <si>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</si>
  <si>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</si>
  <si>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</si>
  <si>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</si>
  <si>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</si>
  <si>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</si>
  <si>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</si>
  <si>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</si>
  <si>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</si>
  <si>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</si>
  <si>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</si>
  <si>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</si>
  <si>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</si>
  <si>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</si>
  <si>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</si>
  <si>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</si>
  <si>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</si>
  <si>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</si>
  <si>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</si>
  <si>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</si>
  <si>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</si>
  <si>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</si>
  <si>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</si>
  <si>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</si>
  <si>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</si>
  <si>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</si>
  <si>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</si>
  <si>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</si>
  <si>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</si>
  <si>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</si>
  <si>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</si>
  <si>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</si>
  <si>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</si>
  <si>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</si>
  <si>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</si>
  <si>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</si>
  <si>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</si>
  <si>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</si>
  <si>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</si>
  <si>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</si>
  <si>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</si>
  <si>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</si>
  <si>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</si>
  <si>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</si>
  <si>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</si>
  <si>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</si>
  <si>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</si>
  <si>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</si>
  <si>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</si>
  <si>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</si>
  <si>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</si>
  <si>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</si>
  <si>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</si>
  <si>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</si>
  <si>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</si>
  <si>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</si>
  <si>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</si>
  <si>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</si>
  <si>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</si>
  <si>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</si>
  <si>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</si>
  <si>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</si>
  <si>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</si>
  <si>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QUYẾT TOÁN NGUỒN THU NGÂN SÁCH NHÀ NƯỚC TRÊN ĐỊA BÀN THEO LĨNH VỰC NĂM 2025</t>
  </si>
  <si>
    <t>Tổng cộng</t>
  </si>
  <si>
    <t>Công đoàn khối UBND tỉnh</t>
  </si>
  <si>
    <t>Hội nạn nhân chất độc da cam/đioxin</t>
  </si>
  <si>
    <t>Hội Luật gia tỉnh Lạng Sơn</t>
  </si>
  <si>
    <t>Hội Hữu nghị Việt nam - Trung Quốc</t>
  </si>
  <si>
    <t>Hội Hữu nghị Việt nam - Liên Bang Nga</t>
  </si>
  <si>
    <t>Uỷ ban MTTQ Việt Nam tỉnh</t>
  </si>
  <si>
    <t>Hội Người cao tuổi</t>
  </si>
  <si>
    <t>Hội Doanh nghiệp nhỏ và vừa</t>
  </si>
  <si>
    <t>Liên hiệp các Hội Khoa học và Kỹ thuật</t>
  </si>
  <si>
    <t>Hội Cựu Công an nhân dân</t>
  </si>
  <si>
    <t>Hội Văn học nghệ thuật và Nhà báo tỉnh</t>
  </si>
  <si>
    <t>Hội Liên hiệp thanh niên</t>
  </si>
  <si>
    <t>Hội Bảo tồn dân ca các dân tộc tỉnh</t>
  </si>
  <si>
    <t>Hội Di sản Văn hóa tỉnh</t>
  </si>
  <si>
    <t xml:space="preserve">Sở Lao động - Thương binh và Xã hội </t>
  </si>
  <si>
    <t>Văn phòng Tỉnh uỷ</t>
  </si>
  <si>
    <t>Ban Quản lý khu KTCK Đồng Đăng LS</t>
  </si>
  <si>
    <t xml:space="preserve">Sở Tài chính </t>
  </si>
  <si>
    <t>Sở Văn hóa, Thể thao và Du lịch</t>
  </si>
  <si>
    <t>Sở Ngoại vụ</t>
  </si>
  <si>
    <t>Thanh tra tỉnh Lạng Sơn</t>
  </si>
  <si>
    <t xml:space="preserve">Sở Nội vụ </t>
  </si>
  <si>
    <t xml:space="preserve">Sở Xây dựng </t>
  </si>
  <si>
    <t>Sở Giáo dục và đào tạo</t>
  </si>
  <si>
    <t>Văn phòng Đoàn ĐBQH và HĐND tỉnh</t>
  </si>
  <si>
    <t>Các ĐV sự nghiệp</t>
  </si>
  <si>
    <t>Trung tâm Phát triển quỹ đất tỉnh</t>
  </si>
  <si>
    <t>Ban Quản lý dự án đầu tư XD tỉnh</t>
  </si>
  <si>
    <t>Trung tâm Xúc tiến Đầu tư, Thương mại và Du lịch</t>
  </si>
  <si>
    <t>Thuế tỉnh</t>
  </si>
  <si>
    <t>Kho bạc Nhà nước Khu vực VI</t>
  </si>
  <si>
    <t>Thi hành án tỉnh</t>
  </si>
  <si>
    <t>Chi Cục Hải Quan khu vực VI</t>
  </si>
  <si>
    <t>Thống Kê tỉnh</t>
  </si>
  <si>
    <t>QUỐC PHÒNG - AN NINH</t>
  </si>
  <si>
    <t>Bộ chỉ huy quân sự tỉnh</t>
  </si>
  <si>
    <t>Ban chỉ huy Bộ đội biên phòng</t>
  </si>
  <si>
    <t>CÁC ĐƠN VỊ KHÁC</t>
  </si>
  <si>
    <t>Công ty TNHH MTV Khai thác Công trình Thủy lợi LS</t>
  </si>
  <si>
    <t>TỔNG HỢP QUYẾT TOÁN CHI THƯỜNG XUYÊN NGÂN SÁCH CẤP TỈNH CỦA TỪNG CƠ QUAN, TỔ CHỨC THEO NGUỒN VỐN NĂM 2025</t>
  </si>
  <si>
    <t xml:space="preserve"> Dự toán được cấp </t>
  </si>
  <si>
    <t xml:space="preserve"> Bao gồm </t>
  </si>
  <si>
    <t xml:space="preserve"> Kinh phí thực hiện trong năm </t>
  </si>
  <si>
    <t xml:space="preserve"> Nguồn còn lại </t>
  </si>
  <si>
    <t xml:space="preserve"> Trong đó </t>
  </si>
  <si>
    <t xml:space="preserve"> Dự toán đầu năm </t>
  </si>
  <si>
    <t xml:space="preserve"> Dự toán năm trước chuyển sang (nếu có) </t>
  </si>
  <si>
    <t xml:space="preserve"> Bổ sung trong năm (nếu có) </t>
  </si>
  <si>
    <t xml:space="preserve"> Giảm trừ trong năm (nếu có) hoặc đã thu hồi về NS tỉnh để phân bổ lại cho đơn vị mới do sắp xếp</t>
  </si>
  <si>
    <t xml:space="preserve"> Chuyển nguồn năm sau </t>
  </si>
  <si>
    <t xml:space="preserve"> Hủy bỏ </t>
  </si>
  <si>
    <t xml:space="preserve"> 1=2+3+4-5 </t>
  </si>
  <si>
    <t xml:space="preserve"> 7=1-6 </t>
  </si>
  <si>
    <t xml:space="preserve">Văn phòng Điều phối Chương trình xây dựng Nông thôn mới </t>
  </si>
  <si>
    <t>QUYẾT TOÁN CHI NGÂN SÁCH ĐỊA PHƯƠNG TỪNG XÃ NĂM 2025</t>
  </si>
  <si>
    <t>đầu tư phát triển ngoài ctmtqg (qđ 1635)</t>
  </si>
  <si>
    <t>đầu tư phát triển ctmtqg (biểu 61 nđ 31)</t>
  </si>
  <si>
    <t>chi thường xuyên ngoài ctmtqg (qđ 1635)</t>
  </si>
  <si>
    <t>chi thường xuyên ctmtqg (biểu 61 nđ 31)</t>
  </si>
  <si>
    <t>biểu này không có chi viện trợ, và chênh 1 triệu ở chi thường xuyên</t>
  </si>
  <si>
    <t>QUYẾT TOÁN CHI BỔ SUNG TỪ NGÂN SÁCH CẤP TỈNH CHO NGÂN SÁCH TỪNG XÃ NĂM 2025</t>
  </si>
  <si>
    <t>Vũ xem lại lệch với báo cáo tabmis B301</t>
  </si>
  <si>
    <t>Tổng thu NSNN</t>
  </si>
  <si>
    <t>Thu NSĐP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</si>
</sst>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3">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 numFmtId="273" formatCode="#%"/>
    <numFmt numFmtId="274" formatCode="_-* #,##0.0\ _₫_-;\-* #,##0.0\ _₫_-;_-* &quot;-&quot;?\ _₫_-;_-@_-"/>
    <numFmt numFmtId="275" formatCode="_-* #,##0.000000\ _₫_-;\-* #,##0.000000\ _₫_-;_-* &quot;-&quot;??????\ _₫_-;_-@_-"/>
    <numFmt numFmtId="276" formatCode="_(* #,##0.0_);_(* \(#,##0.0\);_(* &quot;-&quot;?_);_(@_)"/>
    <numFmt numFmtId="277" formatCode="_-* #,##0.00000000\ _₫_-;\-* #,##0.00000000\ _₫_-;_-* &quot;-&quot;???\ _₫_-;_-@_-"/>
    <numFmt numFmtId="278" formatCode="_(* #,##0_);_(* \(#,##0\);_(* &quot;-&quot;?_);_(@_)"/>
    <numFmt numFmtId="279" formatCode="_-* #,##0.000000\ _₫_-;\-* #,##0.000000\ _₫_-;_-* &quot;-&quot;?\ _₫_-;_-@_-"/>
  </numFmts>
  <fonts count="201">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3"/>
      <name val="VnTime"/>
    </font>
    <font>
      <sz val="11"/>
      <color rgb="FFFF0000"/>
      <name val="Calibri"/>
      <family val="2"/>
      <scheme val="minor"/>
    </font>
    <font>
      <sz val="12"/>
      <name val=".VnArial"/>
      <family val="2"/>
    </font>
    <font>
      <i/>
      <sz val="11"/>
      <color theme="1"/>
      <name val="Calibri"/>
      <family val="2"/>
      <scheme val="minor"/>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21">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90">
      <alignment horizontal="left" vertical="center"/>
    </xf>
    <xf numFmtId="0" fontId="6" fillId="0" borderId="0"/>
    <xf numFmtId="235" fontId="17" fillId="0" borderId="89">
      <alignment horizontal="right" vertical="center"/>
    </xf>
    <xf numFmtId="236" fontId="17" fillId="0" borderId="89">
      <alignment horizontal="center"/>
    </xf>
    <xf numFmtId="238" fontId="17" fillId="0" borderId="87"/>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7"/>
    <xf numFmtId="3" fontId="27" fillId="0" borderId="87"/>
    <xf numFmtId="3" fontId="27" fillId="0" borderId="87"/>
    <xf numFmtId="10" fontId="108" fillId="13" borderId="87" applyNumberFormat="0" applyBorder="0" applyAlignment="0" applyProtection="0"/>
    <xf numFmtId="0" fontId="3" fillId="0" borderId="0"/>
    <xf numFmtId="253" fontId="49" fillId="0" borderId="89">
      <alignment horizontal="right" vertical="center"/>
    </xf>
    <xf numFmtId="254" fontId="49" fillId="0" borderId="89">
      <alignment horizontal="center"/>
    </xf>
    <xf numFmtId="256" fontId="49" fillId="0" borderId="87"/>
    <xf numFmtId="3" fontId="27" fillId="0" borderId="87"/>
    <xf numFmtId="3" fontId="27" fillId="0" borderId="87"/>
    <xf numFmtId="3" fontId="27" fillId="0" borderId="87"/>
    <xf numFmtId="10" fontId="108" fillId="13" borderId="87" applyNumberFormat="0" applyBorder="0" applyAlignment="0" applyProtection="0"/>
    <xf numFmtId="253" fontId="49" fillId="0" borderId="89">
      <alignment horizontal="right" vertical="center"/>
    </xf>
    <xf numFmtId="254" fontId="49" fillId="0" borderId="89">
      <alignment horizontal="center"/>
    </xf>
    <xf numFmtId="256" fontId="49" fillId="0" borderId="8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7" applyBorder="0" applyAlignment="0">
      <alignment horizontal="center"/>
    </xf>
    <xf numFmtId="0" fontId="126" fillId="33" borderId="92" applyNumberFormat="0" applyAlignment="0" applyProtection="0"/>
    <xf numFmtId="49" fontId="137" fillId="0" borderId="87">
      <alignment vertical="center"/>
    </xf>
    <xf numFmtId="10" fontId="131" fillId="13" borderId="87" applyNumberFormat="0" applyBorder="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3" applyNumberFormat="0" applyFont="0" applyAlignment="0" applyProtection="0"/>
    <xf numFmtId="0" fontId="143" fillId="33" borderId="94" applyNumberFormat="0" applyAlignment="0" applyProtection="0"/>
    <xf numFmtId="0" fontId="146" fillId="0" borderId="9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0">
      <alignment horizontal="left" vertical="center"/>
    </xf>
    <xf numFmtId="0" fontId="3" fillId="0" borderId="0"/>
    <xf numFmtId="0" fontId="3" fillId="0" borderId="0"/>
    <xf numFmtId="235" fontId="17" fillId="0" borderId="89">
      <alignment horizontal="right" vertical="center"/>
    </xf>
    <xf numFmtId="236" fontId="17" fillId="0" borderId="89">
      <alignment horizontal="center"/>
    </xf>
    <xf numFmtId="238" fontId="17" fillId="0" borderId="8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6"/>
    <xf numFmtId="3" fontId="27" fillId="0" borderId="97"/>
    <xf numFmtId="0" fontId="31" fillId="0" borderId="98">
      <alignment horizontal="left" vertical="center"/>
    </xf>
    <xf numFmtId="0" fontId="31" fillId="0" borderId="98">
      <alignment horizontal="left" vertical="center"/>
    </xf>
    <xf numFmtId="3" fontId="27" fillId="0" borderId="87"/>
    <xf numFmtId="3" fontId="27" fillId="0" borderId="97"/>
    <xf numFmtId="3" fontId="27" fillId="0" borderId="87"/>
    <xf numFmtId="3" fontId="27" fillId="0" borderId="97"/>
    <xf numFmtId="0" fontId="31" fillId="0" borderId="90">
      <alignment horizontal="left" vertical="center"/>
    </xf>
    <xf numFmtId="0" fontId="31" fillId="0" borderId="90">
      <alignment horizontal="left" vertical="center"/>
    </xf>
    <xf numFmtId="235" fontId="17" fillId="0" borderId="89">
      <alignment horizontal="right" vertical="center"/>
    </xf>
    <xf numFmtId="235" fontId="17" fillId="0" borderId="89">
      <alignment horizontal="right" vertical="center"/>
    </xf>
    <xf numFmtId="236" fontId="17" fillId="0" borderId="89">
      <alignment horizontal="center"/>
    </xf>
    <xf numFmtId="236" fontId="17" fillId="0" borderId="89">
      <alignment horizontal="center"/>
    </xf>
    <xf numFmtId="238" fontId="17" fillId="0" borderId="87"/>
    <xf numFmtId="238" fontId="17" fillId="0" borderId="87"/>
    <xf numFmtId="0" fontId="146" fillId="0" borderId="107" applyNumberFormat="0" applyFill="0" applyAlignment="0" applyProtection="0"/>
    <xf numFmtId="0" fontId="143" fillId="33" borderId="106" applyNumberFormat="0" applyAlignment="0" applyProtection="0"/>
    <xf numFmtId="0" fontId="17" fillId="36" borderId="105" applyNumberFormat="0" applyFont="0" applyAlignment="0" applyProtection="0"/>
    <xf numFmtId="0" fontId="31" fillId="0" borderId="100">
      <alignment horizontal="left" vertical="center"/>
    </xf>
    <xf numFmtId="0" fontId="3" fillId="0" borderId="0"/>
    <xf numFmtId="0" fontId="3" fillId="0" borderId="0"/>
    <xf numFmtId="235" fontId="17" fillId="0" borderId="99">
      <alignment horizontal="right" vertical="center"/>
    </xf>
    <xf numFmtId="3" fontId="27" fillId="0" borderId="102"/>
    <xf numFmtId="3" fontId="27" fillId="0" borderId="102"/>
    <xf numFmtId="236" fontId="17" fillId="0" borderId="99">
      <alignment horizontal="center"/>
    </xf>
    <xf numFmtId="238" fontId="17" fillId="0" borderId="101"/>
    <xf numFmtId="0" fontId="31" fillId="0" borderId="103">
      <alignment horizontal="left" vertical="center"/>
    </xf>
    <xf numFmtId="3" fontId="27" fillId="0" borderId="102"/>
    <xf numFmtId="3" fontId="27" fillId="0" borderId="101"/>
    <xf numFmtId="3" fontId="27" fillId="0" borderId="101"/>
    <xf numFmtId="3" fontId="27" fillId="0" borderId="101"/>
    <xf numFmtId="10" fontId="108" fillId="13" borderId="101" applyNumberFormat="0" applyBorder="0" applyAlignment="0" applyProtection="0"/>
    <xf numFmtId="0" fontId="3" fillId="0" borderId="0"/>
    <xf numFmtId="253" fontId="49" fillId="0" borderId="99">
      <alignment horizontal="right" vertical="center"/>
    </xf>
    <xf numFmtId="254" fontId="49" fillId="0" borderId="99">
      <alignment horizontal="center"/>
    </xf>
    <xf numFmtId="256" fontId="49" fillId="0" borderId="101"/>
    <xf numFmtId="3" fontId="27" fillId="0" borderId="101"/>
    <xf numFmtId="3" fontId="27" fillId="0" borderId="101"/>
    <xf numFmtId="3" fontId="27" fillId="0" borderId="101"/>
    <xf numFmtId="10" fontId="108" fillId="13" borderId="101" applyNumberFormat="0" applyBorder="0" applyAlignment="0" applyProtection="0"/>
    <xf numFmtId="253" fontId="49" fillId="0" borderId="99">
      <alignment horizontal="right" vertical="center"/>
    </xf>
    <xf numFmtId="254" fontId="49" fillId="0" borderId="99">
      <alignment horizontal="center"/>
    </xf>
    <xf numFmtId="256" fontId="49" fillId="0" borderId="101"/>
    <xf numFmtId="0" fontId="31" fillId="0" borderId="100">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1" applyBorder="0" applyAlignment="0">
      <alignment horizontal="center"/>
    </xf>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26" fillId="33" borderId="104" applyNumberFormat="0" applyAlignment="0" applyProtection="0"/>
    <xf numFmtId="49" fontId="137" fillId="0" borderId="101">
      <alignment vertical="center"/>
    </xf>
    <xf numFmtId="10" fontId="131" fillId="13" borderId="101"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0">
      <alignment horizontal="left" vertical="center"/>
    </xf>
    <xf numFmtId="0" fontId="3" fillId="0" borderId="0"/>
    <xf numFmtId="0" fontId="3" fillId="0" borderId="0"/>
    <xf numFmtId="235" fontId="17" fillId="0" borderId="99">
      <alignment horizontal="right" vertical="center"/>
    </xf>
    <xf numFmtId="236" fontId="17" fillId="0" borderId="99">
      <alignment horizontal="center"/>
    </xf>
    <xf numFmtId="238" fontId="17" fillId="0" borderId="101"/>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101"/>
    <xf numFmtId="3" fontId="27" fillId="0" borderId="101"/>
    <xf numFmtId="3" fontId="27" fillId="0" borderId="101"/>
    <xf numFmtId="0" fontId="31" fillId="0" borderId="100">
      <alignment horizontal="left" vertical="center"/>
    </xf>
    <xf numFmtId="0" fontId="31" fillId="0" borderId="100">
      <alignment horizontal="left" vertical="center"/>
    </xf>
    <xf numFmtId="235" fontId="17" fillId="0" borderId="99">
      <alignment horizontal="right" vertical="center"/>
    </xf>
    <xf numFmtId="235" fontId="17" fillId="0" borderId="99">
      <alignment horizontal="right" vertical="center"/>
    </xf>
    <xf numFmtId="236" fontId="17" fillId="0" borderId="99">
      <alignment horizontal="center"/>
    </xf>
    <xf numFmtId="236" fontId="17" fillId="0" borderId="99">
      <alignment horizontal="center"/>
    </xf>
    <xf numFmtId="238" fontId="17" fillId="0" borderId="101"/>
    <xf numFmtId="238" fontId="17" fillId="0" borderId="101"/>
    <xf numFmtId="0" fontId="31" fillId="0" borderId="100">
      <alignment horizontal="left" vertical="center"/>
    </xf>
    <xf numFmtId="3" fontId="27" fillId="0" borderId="102"/>
    <xf numFmtId="0" fontId="31" fillId="0" borderId="103">
      <alignment horizontal="left" vertical="center"/>
    </xf>
    <xf numFmtId="0" fontId="31" fillId="0" borderId="103">
      <alignment horizontal="left" vertical="center"/>
    </xf>
    <xf numFmtId="3" fontId="27" fillId="0" borderId="102"/>
    <xf numFmtId="3" fontId="27" fillId="0" borderId="102"/>
    <xf numFmtId="0" fontId="31" fillId="0" borderId="100">
      <alignment horizontal="left" vertical="center"/>
    </xf>
    <xf numFmtId="0" fontId="31" fillId="0" borderId="100">
      <alignment horizontal="left" vertical="center"/>
    </xf>
    <xf numFmtId="0" fontId="3" fillId="0" borderId="0"/>
    <xf numFmtId="0" fontId="3" fillId="0" borderId="0"/>
    <xf numFmtId="0" fontId="31" fillId="0" borderId="110">
      <alignment horizontal="left" vertical="center"/>
    </xf>
    <xf numFmtId="0" fontId="3" fillId="0" borderId="0"/>
    <xf numFmtId="235" fontId="17" fillId="0" borderId="108">
      <alignment horizontal="right" vertical="center"/>
    </xf>
    <xf numFmtId="236" fontId="17" fillId="0" borderId="108">
      <alignment horizontal="center"/>
    </xf>
    <xf numFmtId="238" fontId="17" fillId="0" borderId="109"/>
    <xf numFmtId="0" fontId="3" fillId="0" borderId="0"/>
    <xf numFmtId="0" fontId="3" fillId="0" borderId="0"/>
    <xf numFmtId="0" fontId="3" fillId="0" borderId="0"/>
    <xf numFmtId="0" fontId="3" fillId="0" borderId="0"/>
    <xf numFmtId="3" fontId="27" fillId="0" borderId="109"/>
    <xf numFmtId="3" fontId="27" fillId="0" borderId="109"/>
    <xf numFmtId="3" fontId="27" fillId="0" borderId="109"/>
    <xf numFmtId="10" fontId="108" fillId="13" borderId="109" applyNumberFormat="0" applyBorder="0" applyAlignment="0" applyProtection="0"/>
    <xf numFmtId="0" fontId="3" fillId="0" borderId="0"/>
    <xf numFmtId="253" fontId="49" fillId="0" borderId="108">
      <alignment horizontal="right" vertical="center"/>
    </xf>
    <xf numFmtId="254" fontId="49" fillId="0" borderId="108">
      <alignment horizontal="center"/>
    </xf>
    <xf numFmtId="256" fontId="49" fillId="0" borderId="109"/>
    <xf numFmtId="3" fontId="27" fillId="0" borderId="109"/>
    <xf numFmtId="3" fontId="27" fillId="0" borderId="109"/>
    <xf numFmtId="3" fontId="27" fillId="0" borderId="109"/>
    <xf numFmtId="10" fontId="108" fillId="13" borderId="109" applyNumberFormat="0" applyBorder="0" applyAlignment="0" applyProtection="0"/>
    <xf numFmtId="253" fontId="49" fillId="0" borderId="108">
      <alignment horizontal="right" vertical="center"/>
    </xf>
    <xf numFmtId="254" fontId="49" fillId="0" borderId="108">
      <alignment horizontal="center"/>
    </xf>
    <xf numFmtId="256" fontId="49" fillId="0" borderId="109"/>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9" applyBorder="0" applyAlignment="0">
      <alignment horizontal="center"/>
    </xf>
    <xf numFmtId="0" fontId="126" fillId="33" borderId="104" applyNumberFormat="0" applyAlignment="0" applyProtection="0"/>
    <xf numFmtId="49" fontId="137" fillId="0" borderId="109">
      <alignment vertical="center"/>
    </xf>
    <xf numFmtId="10" fontId="131" fillId="13" borderId="109" applyNumberFormat="0" applyBorder="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105"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10">
      <alignment horizontal="left" vertical="center"/>
    </xf>
    <xf numFmtId="0" fontId="3" fillId="0" borderId="0"/>
    <xf numFmtId="0" fontId="3" fillId="0" borderId="0"/>
    <xf numFmtId="235" fontId="17" fillId="0" borderId="108">
      <alignment horizontal="right" vertical="center"/>
    </xf>
    <xf numFmtId="236" fontId="17" fillId="0" borderId="108">
      <alignment horizontal="center"/>
    </xf>
    <xf numFmtId="238" fontId="17" fillId="0" borderId="109"/>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7"/>
    <xf numFmtId="3" fontId="27" fillId="0" borderId="102"/>
    <xf numFmtId="0" fontId="31" fillId="0" borderId="103">
      <alignment horizontal="left" vertical="center"/>
    </xf>
    <xf numFmtId="0" fontId="31" fillId="0" borderId="103">
      <alignment horizontal="left" vertical="center"/>
    </xf>
    <xf numFmtId="3" fontId="27" fillId="0" borderId="109"/>
    <xf numFmtId="3" fontId="27" fillId="0" borderId="102"/>
    <xf numFmtId="3" fontId="27" fillId="0" borderId="109"/>
    <xf numFmtId="3" fontId="27" fillId="0" borderId="102"/>
    <xf numFmtId="0" fontId="31" fillId="0" borderId="110">
      <alignment horizontal="left" vertical="center"/>
    </xf>
    <xf numFmtId="0" fontId="31" fillId="0" borderId="110">
      <alignment horizontal="left" vertical="center"/>
    </xf>
    <xf numFmtId="235" fontId="17" fillId="0" borderId="108">
      <alignment horizontal="right" vertical="center"/>
    </xf>
    <xf numFmtId="235" fontId="17" fillId="0" borderId="108">
      <alignment horizontal="right" vertical="center"/>
    </xf>
    <xf numFmtId="236" fontId="17" fillId="0" borderId="108">
      <alignment horizontal="center"/>
    </xf>
    <xf numFmtId="236" fontId="17" fillId="0" borderId="108">
      <alignment horizontal="center"/>
    </xf>
    <xf numFmtId="238" fontId="17" fillId="0" borderId="109"/>
    <xf numFmtId="238" fontId="17" fillId="0" borderId="109"/>
    <xf numFmtId="0" fontId="146" fillId="0" borderId="107" applyNumberFormat="0" applyFill="0" applyAlignment="0" applyProtection="0"/>
    <xf numFmtId="0" fontId="143" fillId="33" borderId="106" applyNumberFormat="0" applyAlignment="0" applyProtection="0"/>
    <xf numFmtId="0" fontId="17" fillId="36" borderId="105" applyNumberFormat="0" applyFont="0" applyAlignment="0" applyProtection="0"/>
    <xf numFmtId="0" fontId="31" fillId="0" borderId="90">
      <alignment horizontal="left" vertical="center"/>
    </xf>
    <xf numFmtId="0" fontId="3" fillId="0" borderId="0"/>
    <xf numFmtId="0" fontId="3" fillId="0" borderId="0"/>
    <xf numFmtId="235" fontId="17" fillId="0" borderId="89">
      <alignment horizontal="right" vertical="center"/>
    </xf>
    <xf numFmtId="3" fontId="27" fillId="0" borderId="102"/>
    <xf numFmtId="3" fontId="27" fillId="0" borderId="102"/>
    <xf numFmtId="236" fontId="17" fillId="0" borderId="89">
      <alignment horizontal="center"/>
    </xf>
    <xf numFmtId="238" fontId="17" fillId="0" borderId="87"/>
    <xf numFmtId="0" fontId="31" fillId="0" borderId="103">
      <alignment horizontal="left" vertical="center"/>
    </xf>
    <xf numFmtId="3" fontId="27" fillId="0" borderId="102"/>
    <xf numFmtId="3" fontId="27" fillId="0" borderId="87"/>
    <xf numFmtId="3" fontId="27" fillId="0" borderId="87"/>
    <xf numFmtId="3" fontId="27" fillId="0" borderId="87"/>
    <xf numFmtId="10" fontId="108" fillId="13" borderId="87" applyNumberFormat="0" applyBorder="0" applyAlignment="0" applyProtection="0"/>
    <xf numFmtId="0" fontId="3" fillId="0" borderId="0"/>
    <xf numFmtId="253" fontId="49" fillId="0" borderId="89">
      <alignment horizontal="right" vertical="center"/>
    </xf>
    <xf numFmtId="254" fontId="49" fillId="0" borderId="89">
      <alignment horizontal="center"/>
    </xf>
    <xf numFmtId="256" fontId="49" fillId="0" borderId="87"/>
    <xf numFmtId="3" fontId="27" fillId="0" borderId="87"/>
    <xf numFmtId="3" fontId="27" fillId="0" borderId="87"/>
    <xf numFmtId="3" fontId="27" fillId="0" borderId="87"/>
    <xf numFmtId="10" fontId="108" fillId="13" borderId="87" applyNumberFormat="0" applyBorder="0" applyAlignment="0" applyProtection="0"/>
    <xf numFmtId="253" fontId="49" fillId="0" borderId="89">
      <alignment horizontal="right" vertical="center"/>
    </xf>
    <xf numFmtId="254" fontId="49" fillId="0" borderId="89">
      <alignment horizontal="center"/>
    </xf>
    <xf numFmtId="256" fontId="49" fillId="0" borderId="87"/>
    <xf numFmtId="0" fontId="31" fillId="0" borderId="90">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7" applyBorder="0" applyAlignment="0">
      <alignment horizontal="center"/>
    </xf>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38" fillId="20" borderId="104" applyNumberFormat="0" applyAlignment="0" applyProtection="0"/>
    <xf numFmtId="0" fontId="126" fillId="33" borderId="104" applyNumberFormat="0" applyAlignment="0" applyProtection="0"/>
    <xf numFmtId="49" fontId="137" fillId="0" borderId="87">
      <alignment vertical="center"/>
    </xf>
    <xf numFmtId="10" fontId="131" fillId="13" borderId="87"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0">
      <alignment horizontal="left" vertical="center"/>
    </xf>
    <xf numFmtId="0" fontId="3" fillId="0" borderId="0"/>
    <xf numFmtId="0" fontId="3" fillId="0" borderId="0"/>
    <xf numFmtId="235" fontId="17" fillId="0" borderId="89">
      <alignment horizontal="right" vertical="center"/>
    </xf>
    <xf numFmtId="236" fontId="17" fillId="0" borderId="89">
      <alignment horizontal="center"/>
    </xf>
    <xf numFmtId="238" fontId="17" fillId="0" borderId="8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7"/>
    <xf numFmtId="3" fontId="27" fillId="0" borderId="87"/>
    <xf numFmtId="3" fontId="27" fillId="0" borderId="87"/>
    <xf numFmtId="0" fontId="31" fillId="0" borderId="90">
      <alignment horizontal="left" vertical="center"/>
    </xf>
    <xf numFmtId="0" fontId="31" fillId="0" borderId="90">
      <alignment horizontal="left" vertical="center"/>
    </xf>
    <xf numFmtId="235" fontId="17" fillId="0" borderId="89">
      <alignment horizontal="right" vertical="center"/>
    </xf>
    <xf numFmtId="235" fontId="17" fillId="0" borderId="89">
      <alignment horizontal="right" vertical="center"/>
    </xf>
    <xf numFmtId="236" fontId="17" fillId="0" borderId="89">
      <alignment horizontal="center"/>
    </xf>
    <xf numFmtId="236" fontId="17" fillId="0" borderId="89">
      <alignment horizontal="center"/>
    </xf>
    <xf numFmtId="238" fontId="17" fillId="0" borderId="87"/>
    <xf numFmtId="238" fontId="17" fillId="0" borderId="87"/>
    <xf numFmtId="0" fontId="31" fillId="0" borderId="90">
      <alignment horizontal="left" vertical="center"/>
    </xf>
    <xf numFmtId="3" fontId="27" fillId="0" borderId="102"/>
    <xf numFmtId="0" fontId="31" fillId="0" borderId="103">
      <alignment horizontal="left" vertical="center"/>
    </xf>
    <xf numFmtId="0" fontId="31" fillId="0" borderId="103">
      <alignment horizontal="left" vertical="center"/>
    </xf>
    <xf numFmtId="3" fontId="27" fillId="0" borderId="102"/>
    <xf numFmtId="3" fontId="27" fillId="0" borderId="102"/>
    <xf numFmtId="0" fontId="31" fillId="0" borderId="90">
      <alignment horizontal="left" vertical="center"/>
    </xf>
    <xf numFmtId="0" fontId="31" fillId="0" borderId="90">
      <alignment horizontal="left" vertical="center"/>
    </xf>
    <xf numFmtId="0" fontId="3" fillId="0" borderId="0"/>
    <xf numFmtId="0" fontId="3" fillId="0" borderId="0"/>
    <xf numFmtId="0" fontId="31" fillId="0" borderId="90">
      <alignment horizontal="left" vertical="center"/>
    </xf>
    <xf numFmtId="0" fontId="3" fillId="0" borderId="0"/>
    <xf numFmtId="235" fontId="17" fillId="0" borderId="108">
      <alignment horizontal="right" vertical="center"/>
    </xf>
    <xf numFmtId="236" fontId="17" fillId="0" borderId="108">
      <alignment horizontal="center"/>
    </xf>
    <xf numFmtId="238" fontId="17" fillId="0" borderId="109"/>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9"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11">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12" applyNumberFormat="0" applyAlignment="0" applyProtection="0"/>
    <xf numFmtId="0" fontId="146" fillId="0" borderId="113"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1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9"/>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11">
      <alignment horizontal="left" vertical="center"/>
    </xf>
    <xf numFmtId="0" fontId="31" fillId="0" borderId="111">
      <alignment horizontal="left" vertical="center"/>
    </xf>
    <xf numFmtId="0" fontId="146" fillId="0" borderId="113" applyNumberFormat="0" applyFill="0" applyAlignment="0" applyProtection="0"/>
    <xf numFmtId="0" fontId="143" fillId="33" borderId="112" applyNumberFormat="0" applyAlignment="0" applyProtection="0"/>
    <xf numFmtId="0" fontId="17" fillId="36" borderId="116" applyNumberFormat="0" applyFont="0" applyAlignment="0" applyProtection="0"/>
    <xf numFmtId="0" fontId="31" fillId="0" borderId="111">
      <alignment horizontal="left" vertical="center"/>
    </xf>
    <xf numFmtId="0" fontId="1" fillId="0" borderId="0"/>
    <xf numFmtId="0" fontId="1" fillId="0" borderId="0"/>
    <xf numFmtId="235" fontId="17" fillId="0" borderId="108">
      <alignment horizontal="right" vertical="center"/>
    </xf>
    <xf numFmtId="3" fontId="27" fillId="0" borderId="97"/>
    <xf numFmtId="3" fontId="27" fillId="0" borderId="97"/>
    <xf numFmtId="236" fontId="17" fillId="0" borderId="108">
      <alignment horizontal="center"/>
    </xf>
    <xf numFmtId="238" fontId="17" fillId="0" borderId="109"/>
    <xf numFmtId="0" fontId="31" fillId="0" borderId="98">
      <alignment horizontal="left" vertical="center"/>
    </xf>
    <xf numFmtId="3" fontId="27" fillId="0" borderId="97"/>
    <xf numFmtId="3" fontId="27" fillId="0" borderId="109"/>
    <xf numFmtId="3" fontId="27" fillId="0" borderId="109"/>
    <xf numFmtId="3" fontId="27" fillId="0" borderId="109"/>
    <xf numFmtId="10" fontId="108" fillId="13" borderId="109" applyNumberFormat="0" applyBorder="0" applyAlignment="0" applyProtection="0"/>
    <xf numFmtId="0" fontId="1" fillId="0" borderId="0"/>
    <xf numFmtId="251" fontId="17" fillId="0" borderId="114"/>
    <xf numFmtId="253" fontId="49" fillId="0" borderId="108">
      <alignment horizontal="right" vertical="center"/>
    </xf>
    <xf numFmtId="254" fontId="49" fillId="0" borderId="108">
      <alignment horizontal="center"/>
    </xf>
    <xf numFmtId="256" fontId="49" fillId="0" borderId="109"/>
    <xf numFmtId="3" fontId="27" fillId="0" borderId="109"/>
    <xf numFmtId="3" fontId="27" fillId="0" borderId="109"/>
    <xf numFmtId="3" fontId="27" fillId="0" borderId="109"/>
    <xf numFmtId="10" fontId="108" fillId="13" borderId="109" applyNumberFormat="0" applyBorder="0" applyAlignment="0" applyProtection="0"/>
    <xf numFmtId="253" fontId="49" fillId="0" borderId="108">
      <alignment horizontal="right" vertical="center"/>
    </xf>
    <xf numFmtId="254" fontId="49" fillId="0" borderId="108">
      <alignment horizontal="center"/>
    </xf>
    <xf numFmtId="256" fontId="49" fillId="0" borderId="109"/>
    <xf numFmtId="0" fontId="31" fillId="0" borderId="11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9" applyBorder="0" applyAlignment="0">
      <alignment horizontal="center"/>
    </xf>
    <xf numFmtId="266" fontId="28" fillId="0" borderId="114"/>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26" fillId="33" borderId="115" applyNumberFormat="0" applyAlignment="0" applyProtection="0"/>
    <xf numFmtId="49" fontId="137" fillId="0" borderId="109">
      <alignment vertical="center"/>
    </xf>
    <xf numFmtId="10" fontId="131" fillId="13" borderId="109" applyNumberFormat="0" applyBorder="0" applyAlignment="0" applyProtection="0"/>
    <xf numFmtId="251" fontId="17" fillId="0" borderId="11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1">
      <alignment horizontal="left" vertical="center"/>
    </xf>
    <xf numFmtId="0" fontId="1" fillId="0" borderId="0"/>
    <xf numFmtId="0" fontId="1" fillId="0" borderId="0"/>
    <xf numFmtId="235" fontId="17" fillId="0" borderId="108">
      <alignment horizontal="right" vertical="center"/>
    </xf>
    <xf numFmtId="236" fontId="17" fillId="0" borderId="108">
      <alignment horizontal="center"/>
    </xf>
    <xf numFmtId="238" fontId="17" fillId="0" borderId="10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9"/>
    <xf numFmtId="3" fontId="27" fillId="0" borderId="97"/>
    <xf numFmtId="0" fontId="31" fillId="0" borderId="98">
      <alignment horizontal="left" vertical="center"/>
    </xf>
    <xf numFmtId="0" fontId="31" fillId="0" borderId="98">
      <alignment horizontal="left" vertical="center"/>
    </xf>
    <xf numFmtId="3" fontId="27" fillId="0" borderId="109"/>
    <xf numFmtId="3" fontId="27" fillId="0" borderId="97"/>
    <xf numFmtId="3" fontId="27" fillId="0" borderId="109"/>
    <xf numFmtId="3" fontId="27" fillId="0" borderId="97"/>
    <xf numFmtId="0" fontId="31" fillId="0" borderId="111">
      <alignment horizontal="left" vertical="center"/>
    </xf>
    <xf numFmtId="0" fontId="31" fillId="0" borderId="111">
      <alignment horizontal="left" vertical="center"/>
    </xf>
    <xf numFmtId="235" fontId="17" fillId="0" borderId="108">
      <alignment horizontal="right" vertical="center"/>
    </xf>
    <xf numFmtId="235" fontId="17" fillId="0" borderId="108">
      <alignment horizontal="right" vertical="center"/>
    </xf>
    <xf numFmtId="236" fontId="17" fillId="0" borderId="108">
      <alignment horizontal="center"/>
    </xf>
    <xf numFmtId="236" fontId="17" fillId="0" borderId="108">
      <alignment horizontal="center"/>
    </xf>
    <xf numFmtId="238" fontId="17" fillId="0" borderId="109"/>
    <xf numFmtId="238" fontId="17" fillId="0" borderId="109"/>
    <xf numFmtId="0" fontId="31" fillId="0" borderId="111">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111">
      <alignment horizontal="left" vertical="center"/>
    </xf>
    <xf numFmtId="0" fontId="31" fillId="0" borderId="111">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11">
      <alignment horizontal="left" vertical="center"/>
    </xf>
    <xf numFmtId="0" fontId="1" fillId="0" borderId="0"/>
    <xf numFmtId="235" fontId="17" fillId="0" borderId="117">
      <alignment horizontal="right" vertical="center"/>
    </xf>
    <xf numFmtId="236" fontId="17" fillId="0" borderId="117">
      <alignment horizontal="center"/>
    </xf>
    <xf numFmtId="238" fontId="17" fillId="0" borderId="118"/>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8"/>
    <xf numFmtId="3" fontId="27" fillId="0" borderId="118"/>
    <xf numFmtId="3" fontId="27" fillId="0" borderId="118"/>
    <xf numFmtId="10" fontId="108" fillId="13" borderId="118" applyNumberFormat="0" applyBorder="0" applyAlignment="0" applyProtection="0"/>
    <xf numFmtId="0" fontId="1" fillId="0" borderId="0"/>
    <xf numFmtId="253" fontId="49" fillId="0" borderId="117">
      <alignment horizontal="right" vertical="center"/>
    </xf>
    <xf numFmtId="254" fontId="49" fillId="0" borderId="117">
      <alignment horizontal="center"/>
    </xf>
    <xf numFmtId="256" fontId="49" fillId="0" borderId="118"/>
    <xf numFmtId="3" fontId="27" fillId="0" borderId="118"/>
    <xf numFmtId="3" fontId="27" fillId="0" borderId="118"/>
    <xf numFmtId="3" fontId="27" fillId="0" borderId="118"/>
    <xf numFmtId="10" fontId="108" fillId="13" borderId="118" applyNumberFormat="0" applyBorder="0" applyAlignment="0" applyProtection="0"/>
    <xf numFmtId="253" fontId="49" fillId="0" borderId="117">
      <alignment horizontal="right" vertical="center"/>
    </xf>
    <xf numFmtId="254" fontId="49" fillId="0" borderId="117">
      <alignment horizontal="center"/>
    </xf>
    <xf numFmtId="256" fontId="49" fillId="0" borderId="11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8" applyBorder="0" applyAlignment="0">
      <alignment horizontal="center"/>
    </xf>
    <xf numFmtId="0" fontId="126" fillId="33" borderId="115" applyNumberFormat="0" applyAlignment="0" applyProtection="0"/>
    <xf numFmtId="49" fontId="137" fillId="0" borderId="118">
      <alignment vertical="center"/>
    </xf>
    <xf numFmtId="10" fontId="131" fillId="13" borderId="118" applyNumberFormat="0" applyBorder="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38" fillId="20" borderId="1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6" applyNumberFormat="0" applyFont="0" applyAlignment="0" applyProtection="0"/>
    <xf numFmtId="0" fontId="143" fillId="33" borderId="112" applyNumberFormat="0" applyAlignment="0" applyProtection="0"/>
    <xf numFmtId="0" fontId="146" fillId="0" borderId="11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1">
      <alignment horizontal="left" vertical="center"/>
    </xf>
    <xf numFmtId="0" fontId="1" fillId="0" borderId="0"/>
    <xf numFmtId="0" fontId="1" fillId="0" borderId="0"/>
    <xf numFmtId="235" fontId="17" fillId="0" borderId="117">
      <alignment horizontal="right" vertical="center"/>
    </xf>
    <xf numFmtId="236" fontId="17" fillId="0" borderId="117">
      <alignment horizontal="center"/>
    </xf>
    <xf numFmtId="238" fontId="17" fillId="0" borderId="11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9"/>
    <xf numFmtId="3" fontId="27" fillId="0" borderId="118"/>
    <xf numFmtId="3" fontId="27" fillId="0" borderId="118"/>
    <xf numFmtId="0" fontId="31" fillId="0" borderId="111">
      <alignment horizontal="left" vertical="center"/>
    </xf>
    <xf numFmtId="0" fontId="31" fillId="0" borderId="111">
      <alignment horizontal="left" vertical="center"/>
    </xf>
    <xf numFmtId="235" fontId="17" fillId="0" borderId="117">
      <alignment horizontal="right" vertical="center"/>
    </xf>
    <xf numFmtId="235" fontId="17" fillId="0" borderId="117">
      <alignment horizontal="right" vertical="center"/>
    </xf>
    <xf numFmtId="236" fontId="17" fillId="0" borderId="117">
      <alignment horizontal="center"/>
    </xf>
    <xf numFmtId="236" fontId="17" fillId="0" borderId="117">
      <alignment horizontal="center"/>
    </xf>
    <xf numFmtId="238" fontId="17" fillId="0" borderId="118"/>
    <xf numFmtId="238" fontId="17" fillId="0" borderId="118"/>
    <xf numFmtId="0" fontId="146" fillId="0" borderId="113" applyNumberFormat="0" applyFill="0" applyAlignment="0" applyProtection="0"/>
    <xf numFmtId="0" fontId="143" fillId="33" borderId="112" applyNumberFormat="0" applyAlignment="0" applyProtection="0"/>
    <xf numFmtId="0" fontId="17" fillId="36" borderId="93" applyNumberFormat="0" applyFont="0" applyAlignment="0" applyProtection="0"/>
    <xf numFmtId="0" fontId="31" fillId="0" borderId="111">
      <alignment horizontal="left" vertical="center"/>
    </xf>
    <xf numFmtId="0" fontId="1" fillId="0" borderId="0"/>
    <xf numFmtId="0" fontId="1" fillId="0" borderId="0"/>
    <xf numFmtId="235" fontId="17" fillId="0" borderId="117">
      <alignment horizontal="right" vertical="center"/>
    </xf>
    <xf numFmtId="3" fontId="27" fillId="0" borderId="97"/>
    <xf numFmtId="3" fontId="27" fillId="0" borderId="97"/>
    <xf numFmtId="236" fontId="17" fillId="0" borderId="117">
      <alignment horizontal="center"/>
    </xf>
    <xf numFmtId="238" fontId="17" fillId="0" borderId="109"/>
    <xf numFmtId="0" fontId="31" fillId="0" borderId="98">
      <alignment horizontal="left" vertical="center"/>
    </xf>
    <xf numFmtId="3" fontId="27" fillId="0" borderId="97"/>
    <xf numFmtId="3" fontId="27" fillId="0" borderId="109"/>
    <xf numFmtId="3" fontId="27" fillId="0" borderId="109"/>
    <xf numFmtId="3" fontId="27" fillId="0" borderId="109"/>
    <xf numFmtId="10" fontId="108" fillId="13" borderId="109" applyNumberFormat="0" applyBorder="0" applyAlignment="0" applyProtection="0"/>
    <xf numFmtId="0" fontId="1" fillId="0" borderId="0"/>
    <xf numFmtId="253" fontId="49" fillId="0" borderId="117">
      <alignment horizontal="right" vertical="center"/>
    </xf>
    <xf numFmtId="254" fontId="49" fillId="0" borderId="117">
      <alignment horizontal="center"/>
    </xf>
    <xf numFmtId="256" fontId="49" fillId="0" borderId="109"/>
    <xf numFmtId="3" fontId="27" fillId="0" borderId="109"/>
    <xf numFmtId="3" fontId="27" fillId="0" borderId="109"/>
    <xf numFmtId="3" fontId="27" fillId="0" borderId="109"/>
    <xf numFmtId="10" fontId="108" fillId="13" borderId="109" applyNumberFormat="0" applyBorder="0" applyAlignment="0" applyProtection="0"/>
    <xf numFmtId="253" fontId="49" fillId="0" borderId="117">
      <alignment horizontal="right" vertical="center"/>
    </xf>
    <xf numFmtId="254" fontId="49" fillId="0" borderId="117">
      <alignment horizontal="center"/>
    </xf>
    <xf numFmtId="256" fontId="49" fillId="0" borderId="109"/>
    <xf numFmtId="0" fontId="31" fillId="0" borderId="11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9" applyBorder="0" applyAlignment="0">
      <alignment horizontal="center"/>
    </xf>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26" fillId="33" borderId="92" applyNumberFormat="0" applyAlignment="0" applyProtection="0"/>
    <xf numFmtId="49" fontId="137" fillId="0" borderId="109">
      <alignment vertical="center"/>
    </xf>
    <xf numFmtId="10" fontId="131" fillId="13" borderId="109"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1">
      <alignment horizontal="left" vertical="center"/>
    </xf>
    <xf numFmtId="0" fontId="1" fillId="0" borderId="0"/>
    <xf numFmtId="0" fontId="1" fillId="0" borderId="0"/>
    <xf numFmtId="235" fontId="17" fillId="0" borderId="117">
      <alignment horizontal="right" vertical="center"/>
    </xf>
    <xf numFmtId="236" fontId="17" fillId="0" borderId="117">
      <alignment horizontal="center"/>
    </xf>
    <xf numFmtId="238" fontId="17" fillId="0" borderId="10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9"/>
    <xf numFmtId="3" fontId="27" fillId="0" borderId="109"/>
    <xf numFmtId="3" fontId="27" fillId="0" borderId="109"/>
    <xf numFmtId="0" fontId="31" fillId="0" borderId="111">
      <alignment horizontal="left" vertical="center"/>
    </xf>
    <xf numFmtId="0" fontId="31" fillId="0" borderId="111">
      <alignment horizontal="left" vertical="center"/>
    </xf>
    <xf numFmtId="235" fontId="17" fillId="0" borderId="117">
      <alignment horizontal="right" vertical="center"/>
    </xf>
    <xf numFmtId="235" fontId="17" fillId="0" borderId="117">
      <alignment horizontal="right" vertical="center"/>
    </xf>
    <xf numFmtId="236" fontId="17" fillId="0" borderId="117">
      <alignment horizontal="center"/>
    </xf>
    <xf numFmtId="236" fontId="17" fillId="0" borderId="117">
      <alignment horizontal="center"/>
    </xf>
    <xf numFmtId="238" fontId="17" fillId="0" borderId="109"/>
    <xf numFmtId="238" fontId="17" fillId="0" borderId="109"/>
    <xf numFmtId="0" fontId="31" fillId="0" borderId="111">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111">
      <alignment horizontal="left" vertical="center"/>
    </xf>
    <xf numFmtId="0" fontId="31" fillId="0" borderId="111">
      <alignment horizontal="left" vertical="center"/>
    </xf>
    <xf numFmtId="0" fontId="1" fillId="0" borderId="0"/>
    <xf numFmtId="0" fontId="1" fillId="0" borderId="0"/>
    <xf numFmtId="0" fontId="31" fillId="0" borderId="11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93" applyNumberFormat="0" applyFont="0" applyAlignment="0" applyProtection="0"/>
    <xf numFmtId="0" fontId="143" fillId="33" borderId="112" applyNumberFormat="0" applyAlignment="0" applyProtection="0"/>
    <xf numFmtId="0" fontId="146" fillId="0" borderId="11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8"/>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111">
      <alignment horizontal="left" vertical="center"/>
    </xf>
    <xf numFmtId="0" fontId="31" fillId="0" borderId="111">
      <alignment horizontal="left" vertical="center"/>
    </xf>
    <xf numFmtId="0" fontId="146" fillId="0" borderId="113" applyNumberFormat="0" applyFill="0" applyAlignment="0" applyProtection="0"/>
    <xf numFmtId="0" fontId="143" fillId="33" borderId="112" applyNumberFormat="0" applyAlignment="0" applyProtection="0"/>
    <xf numFmtId="0" fontId="17" fillId="36" borderId="93" applyNumberFormat="0" applyFont="0" applyAlignment="0" applyProtection="0"/>
    <xf numFmtId="0" fontId="31" fillId="0" borderId="111">
      <alignment horizontal="left" vertical="center"/>
    </xf>
    <xf numFmtId="0" fontId="1" fillId="0" borderId="0"/>
    <xf numFmtId="0" fontId="1" fillId="0" borderId="0"/>
    <xf numFmtId="235" fontId="17" fillId="0" borderId="117">
      <alignment horizontal="right" vertical="center"/>
    </xf>
    <xf numFmtId="3" fontId="27" fillId="0" borderId="97"/>
    <xf numFmtId="3" fontId="27" fillId="0" borderId="97"/>
    <xf numFmtId="236" fontId="17" fillId="0" borderId="117">
      <alignment horizontal="center"/>
    </xf>
    <xf numFmtId="238" fontId="17" fillId="0" borderId="118"/>
    <xf numFmtId="0" fontId="31" fillId="0" borderId="98">
      <alignment horizontal="left" vertical="center"/>
    </xf>
    <xf numFmtId="3" fontId="27" fillId="0" borderId="97"/>
    <xf numFmtId="3" fontId="27" fillId="0" borderId="118"/>
    <xf numFmtId="3" fontId="27" fillId="0" borderId="118"/>
    <xf numFmtId="3" fontId="27" fillId="0" borderId="118"/>
    <xf numFmtId="10" fontId="108" fillId="13" borderId="118" applyNumberFormat="0" applyBorder="0" applyAlignment="0" applyProtection="0"/>
    <xf numFmtId="0" fontId="1" fillId="0" borderId="0"/>
    <xf numFmtId="253" fontId="49" fillId="0" borderId="117">
      <alignment horizontal="right" vertical="center"/>
    </xf>
    <xf numFmtId="254" fontId="49" fillId="0" borderId="117">
      <alignment horizontal="center"/>
    </xf>
    <xf numFmtId="256" fontId="49" fillId="0" borderId="118"/>
    <xf numFmtId="3" fontId="27" fillId="0" borderId="118"/>
    <xf numFmtId="3" fontId="27" fillId="0" borderId="118"/>
    <xf numFmtId="3" fontId="27" fillId="0" borderId="118"/>
    <xf numFmtId="10" fontId="108" fillId="13" borderId="118" applyNumberFormat="0" applyBorder="0" applyAlignment="0" applyProtection="0"/>
    <xf numFmtId="253" fontId="49" fillId="0" borderId="117">
      <alignment horizontal="right" vertical="center"/>
    </xf>
    <xf numFmtId="254" fontId="49" fillId="0" borderId="117">
      <alignment horizontal="center"/>
    </xf>
    <xf numFmtId="256" fontId="49" fillId="0" borderId="118"/>
    <xf numFmtId="0" fontId="31" fillId="0" borderId="11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8" applyBorder="0" applyAlignment="0">
      <alignment horizontal="center"/>
    </xf>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38" fillId="20" borderId="92" applyNumberFormat="0" applyAlignment="0" applyProtection="0"/>
    <xf numFmtId="0" fontId="126" fillId="33" borderId="92" applyNumberFormat="0" applyAlignment="0" applyProtection="0"/>
    <xf numFmtId="49" fontId="137" fillId="0" borderId="118">
      <alignment vertical="center"/>
    </xf>
    <xf numFmtId="10" fontId="131" fillId="13" borderId="118"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1">
      <alignment horizontal="left" vertical="center"/>
    </xf>
    <xf numFmtId="0" fontId="1" fillId="0" borderId="0"/>
    <xf numFmtId="0" fontId="1" fillId="0" borderId="0"/>
    <xf numFmtId="235" fontId="17" fillId="0" borderId="117">
      <alignment horizontal="right" vertical="center"/>
    </xf>
    <xf numFmtId="236" fontId="17" fillId="0" borderId="117">
      <alignment horizontal="center"/>
    </xf>
    <xf numFmtId="238" fontId="17" fillId="0" borderId="11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8"/>
    <xf numFmtId="3" fontId="27" fillId="0" borderId="118"/>
    <xf numFmtId="3" fontId="27" fillId="0" borderId="118"/>
    <xf numFmtId="0" fontId="31" fillId="0" borderId="111">
      <alignment horizontal="left" vertical="center"/>
    </xf>
    <xf numFmtId="0" fontId="31" fillId="0" borderId="111">
      <alignment horizontal="left" vertical="center"/>
    </xf>
    <xf numFmtId="235" fontId="17" fillId="0" borderId="117">
      <alignment horizontal="right" vertical="center"/>
    </xf>
    <xf numFmtId="235" fontId="17" fillId="0" borderId="117">
      <alignment horizontal="right" vertical="center"/>
    </xf>
    <xf numFmtId="236" fontId="17" fillId="0" borderId="117">
      <alignment horizontal="center"/>
    </xf>
    <xf numFmtId="236" fontId="17" fillId="0" borderId="117">
      <alignment horizontal="center"/>
    </xf>
    <xf numFmtId="238" fontId="17" fillId="0" borderId="118"/>
    <xf numFmtId="238" fontId="17" fillId="0" borderId="118"/>
    <xf numFmtId="0" fontId="31" fillId="0" borderId="111">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111">
      <alignment horizontal="left" vertical="center"/>
    </xf>
    <xf numFmtId="0" fontId="31" fillId="0" borderId="111">
      <alignment horizontal="left" vertical="center"/>
    </xf>
    <xf numFmtId="0" fontId="1" fillId="0" borderId="0"/>
    <xf numFmtId="0" fontId="1" fillId="0" borderId="0"/>
    <xf numFmtId="0" fontId="31" fillId="0" borderId="111">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1031">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19" fillId="38" borderId="0" xfId="0" applyFont="1" applyFill="1"/>
    <xf numFmtId="43" fontId="0" fillId="0" borderId="0" xfId="1" applyFont="1"/>
    <xf numFmtId="0" fontId="19" fillId="0" borderId="87" xfId="0" applyFont="1" applyBorder="1" applyAlignment="1">
      <alignment vertical="center"/>
    </xf>
    <xf numFmtId="0" fontId="20" fillId="0" borderId="87" xfId="0" applyFont="1" applyBorder="1" applyAlignment="1">
      <alignment vertical="center"/>
    </xf>
    <xf numFmtId="0" fontId="19" fillId="0" borderId="87" xfId="0" applyFont="1" applyBorder="1" applyAlignment="1">
      <alignment vertical="center" wrapText="1"/>
    </xf>
    <xf numFmtId="0" fontId="19" fillId="0" borderId="87" xfId="0" applyFont="1" applyBorder="1" applyAlignment="1">
      <alignment horizontal="left" vertical="center" wrapText="1"/>
    </xf>
    <xf numFmtId="273" fontId="19" fillId="0" borderId="87" xfId="0" applyNumberFormat="1" applyFont="1" applyBorder="1" applyAlignment="1">
      <alignment vertical="center"/>
    </xf>
    <xf numFmtId="259" fontId="19" fillId="0" borderId="87" xfId="1" applyNumberFormat="1" applyFont="1" applyFill="1" applyBorder="1" applyAlignment="1">
      <alignment horizontal="right" vertical="center" wrapText="1"/>
    </xf>
    <xf numFmtId="0" fontId="0" fillId="0" borderId="0" xfId="0" applyAlignment="1">
      <alignment wrapText="1"/>
    </xf>
    <xf numFmtId="170" fontId="19" fillId="0" borderId="56" xfId="0" applyNumberFormat="1" applyFont="1" applyBorder="1" applyAlignment="1">
      <alignment wrapText="1"/>
    </xf>
    <xf numFmtId="0" fontId="19" fillId="0" borderId="56" xfId="0" applyFont="1" applyBorder="1" applyAlignment="1">
      <alignment wrapText="1"/>
    </xf>
    <xf numFmtId="0" fontId="19" fillId="0" borderId="56" xfId="0" applyFont="1" applyBorder="1" applyAlignment="1">
      <alignment horizontal="center" wrapText="1"/>
    </xf>
    <xf numFmtId="0" fontId="20" fillId="0" borderId="56" xfId="0" applyFont="1" applyBorder="1" applyAlignment="1">
      <alignment vertical="center" wrapText="1"/>
    </xf>
    <xf numFmtId="170" fontId="20" fillId="0" borderId="56" xfId="18619" applyNumberFormat="1" applyFont="1" applyFill="1" applyBorder="1" applyAlignment="1">
      <alignment horizontal="right" vertical="center" wrapText="1"/>
    </xf>
    <xf numFmtId="170" fontId="19" fillId="0" borderId="56" xfId="2181" applyNumberFormat="1" applyFont="1" applyFill="1" applyBorder="1" applyAlignment="1">
      <alignment horizontal="justify" vertical="center" wrapText="1"/>
    </xf>
    <xf numFmtId="170" fontId="19" fillId="0" borderId="56" xfId="18619" applyNumberFormat="1" applyFont="1" applyFill="1" applyBorder="1" applyAlignment="1">
      <alignment horizontal="right" vertical="center" wrapText="1"/>
    </xf>
    <xf numFmtId="170" fontId="96" fillId="0" borderId="56" xfId="10501" applyNumberFormat="1" applyFont="1" applyFill="1" applyBorder="1" applyAlignment="1">
      <alignment horizontal="right" vertical="center" wrapText="1"/>
    </xf>
    <xf numFmtId="170" fontId="19" fillId="38" borderId="56" xfId="18619" applyNumberFormat="1" applyFont="1" applyFill="1" applyBorder="1" applyAlignment="1">
      <alignment horizontal="right" vertical="center" wrapText="1"/>
    </xf>
    <xf numFmtId="0" fontId="21" fillId="0" borderId="0" xfId="0" applyFont="1" applyAlignment="1">
      <alignment horizontal="center" wrapText="1"/>
    </xf>
    <xf numFmtId="170" fontId="19" fillId="37" borderId="56" xfId="18619" applyNumberFormat="1" applyFont="1" applyFill="1" applyBorder="1" applyAlignment="1">
      <alignment horizontal="right" vertical="center" wrapText="1"/>
    </xf>
    <xf numFmtId="170" fontId="21" fillId="0" borderId="0" xfId="0" applyNumberFormat="1" applyFont="1" applyAlignment="1">
      <alignment horizontal="center" wrapText="1"/>
    </xf>
    <xf numFmtId="170" fontId="21" fillId="37" borderId="0" xfId="0" applyNumberFormat="1" applyFont="1" applyFill="1" applyAlignment="1">
      <alignment horizontal="center" wrapText="1"/>
    </xf>
    <xf numFmtId="0" fontId="21" fillId="37" borderId="0" xfId="0" applyFont="1" applyFill="1" applyAlignment="1">
      <alignment horizontal="center" wrapText="1"/>
    </xf>
    <xf numFmtId="170" fontId="19" fillId="0" borderId="87" xfId="18627" applyNumberFormat="1" applyFont="1" applyFill="1" applyBorder="1" applyAlignment="1">
      <alignment horizontal="right" vertical="center" wrapText="1"/>
    </xf>
    <xf numFmtId="0" fontId="21" fillId="0" borderId="0" xfId="0" applyFont="1" applyAlignment="1">
      <alignment horizontal="center" vertical="center"/>
    </xf>
    <xf numFmtId="0" fontId="20" fillId="0" borderId="87" xfId="0" applyFont="1" applyBorder="1" applyAlignment="1">
      <alignment horizontal="center" vertical="center" wrapText="1"/>
    </xf>
    <xf numFmtId="0" fontId="20" fillId="0" borderId="87" xfId="0" applyFont="1" applyBorder="1" applyAlignment="1">
      <alignment vertical="center" wrapText="1"/>
    </xf>
    <xf numFmtId="0" fontId="20" fillId="0" borderId="88" xfId="0" applyFont="1" applyBorder="1" applyAlignment="1">
      <alignment horizontal="center" vertical="center" wrapText="1"/>
    </xf>
    <xf numFmtId="0" fontId="198" fillId="0" borderId="21" xfId="0" applyFont="1" applyBorder="1" applyAlignment="1">
      <alignment horizontal="center" wrapText="1"/>
    </xf>
    <xf numFmtId="3" fontId="19" fillId="0" borderId="87" xfId="0" applyNumberFormat="1" applyFont="1" applyBorder="1" applyAlignment="1">
      <alignment horizontal="right" vertical="center"/>
    </xf>
    <xf numFmtId="0" fontId="178" fillId="0" borderId="0" xfId="0" applyFont="1" applyAlignment="1">
      <alignment wrapText="1"/>
    </xf>
    <xf numFmtId="0" fontId="182" fillId="0" borderId="0" xfId="0" applyFont="1" applyAlignment="1">
      <alignment horizontal="center" vertical="center" wrapText="1"/>
    </xf>
    <xf numFmtId="0" fontId="182" fillId="0" borderId="0" xfId="0" applyFont="1" applyAlignment="1">
      <alignment horizontal="left" vertical="center" wrapText="1"/>
    </xf>
    <xf numFmtId="0" fontId="182" fillId="0" borderId="0" xfId="0" applyFont="1" applyAlignment="1">
      <alignment wrapText="1"/>
    </xf>
    <xf numFmtId="170" fontId="19" fillId="0" borderId="56" xfId="10501" applyNumberFormat="1" applyFont="1" applyFill="1" applyBorder="1" applyAlignment="1">
      <alignment horizontal="right" vertical="center" wrapText="1"/>
    </xf>
    <xf numFmtId="3" fontId="19" fillId="0" borderId="0" xfId="0" applyNumberFormat="1" applyFont="1" applyAlignment="1">
      <alignment vertical="center"/>
    </xf>
    <xf numFmtId="3" fontId="19" fillId="0" borderId="87" xfId="1" applyNumberFormat="1" applyFont="1" applyFill="1" applyBorder="1" applyAlignment="1">
      <alignment horizontal="right" vertical="center"/>
    </xf>
    <xf numFmtId="3" fontId="19" fillId="0" borderId="87" xfId="1" applyNumberFormat="1" applyFont="1" applyFill="1" applyBorder="1" applyAlignment="1">
      <alignment vertical="center" wrapText="1"/>
    </xf>
    <xf numFmtId="3" fontId="165" fillId="0" borderId="119" xfId="0" applyNumberFormat="1" applyFont="1" applyBorder="1"/>
    <xf numFmtId="242" fontId="19" fillId="0" borderId="0" xfId="1" applyNumberFormat="1" applyFont="1" applyFill="1" applyAlignment="1">
      <alignment vertical="center"/>
    </xf>
    <xf numFmtId="242" fontId="20" fillId="0" borderId="87" xfId="1" applyNumberFormat="1" applyFont="1" applyFill="1" applyBorder="1" applyAlignment="1">
      <alignment vertical="center"/>
    </xf>
    <xf numFmtId="242" fontId="20" fillId="0" borderId="87" xfId="1" applyNumberFormat="1" applyFont="1" applyFill="1" applyBorder="1" applyAlignment="1">
      <alignment horizontal="center" vertical="center" wrapText="1"/>
    </xf>
    <xf numFmtId="0" fontId="20" fillId="0" borderId="119" xfId="0" applyFont="1" applyBorder="1" applyAlignment="1">
      <alignment horizontal="center" vertical="center" wrapText="1"/>
    </xf>
    <xf numFmtId="0" fontId="19" fillId="0" borderId="119" xfId="0" applyFont="1" applyBorder="1" applyAlignment="1">
      <alignment horizontal="center" vertical="center" wrapText="1"/>
    </xf>
    <xf numFmtId="0" fontId="19" fillId="0" borderId="119" xfId="0" applyFont="1" applyBorder="1" applyAlignment="1">
      <alignment vertical="center" wrapText="1"/>
    </xf>
    <xf numFmtId="0" fontId="76" fillId="0" borderId="119" xfId="0" applyFont="1" applyBorder="1" applyAlignment="1">
      <alignment horizontal="center" vertical="center" wrapText="1"/>
    </xf>
    <xf numFmtId="0" fontId="76" fillId="0" borderId="119" xfId="0" applyFont="1" applyBorder="1" applyAlignment="1">
      <alignment vertical="center" wrapText="1"/>
    </xf>
    <xf numFmtId="3" fontId="76" fillId="0" borderId="119" xfId="2730" applyNumberFormat="1" applyFont="1" applyBorder="1" applyAlignment="1">
      <alignment vertical="center" wrapText="1"/>
    </xf>
    <xf numFmtId="242" fontId="76" fillId="0" borderId="119" xfId="2180" applyNumberFormat="1" applyFont="1" applyFill="1" applyBorder="1" applyAlignment="1">
      <alignment vertical="center" wrapText="1"/>
    </xf>
    <xf numFmtId="0" fontId="90" fillId="0" borderId="119" xfId="0" applyFont="1" applyBorder="1" applyAlignment="1">
      <alignment horizontal="center" vertical="center" wrapText="1"/>
    </xf>
    <xf numFmtId="0" fontId="90" fillId="0" borderId="119" xfId="0" applyFont="1" applyBorder="1" applyAlignment="1">
      <alignment vertical="center" wrapText="1"/>
    </xf>
    <xf numFmtId="3" fontId="90" fillId="0" borderId="119" xfId="2730" applyNumberFormat="1" applyFont="1" applyBorder="1" applyAlignment="1">
      <alignment vertical="center" wrapText="1"/>
    </xf>
    <xf numFmtId="242" fontId="90" fillId="0" borderId="119" xfId="2180" applyNumberFormat="1" applyFont="1" applyFill="1" applyBorder="1" applyAlignment="1">
      <alignment vertical="center" wrapText="1"/>
    </xf>
    <xf numFmtId="3" fontId="193" fillId="0" borderId="119" xfId="2730" applyNumberFormat="1" applyFont="1" applyBorder="1" applyAlignment="1">
      <alignment vertical="center" wrapText="1"/>
    </xf>
    <xf numFmtId="0" fontId="162" fillId="0" borderId="119" xfId="0" applyFont="1" applyBorder="1" applyAlignment="1">
      <alignment horizontal="center" vertical="center" wrapText="1"/>
    </xf>
    <xf numFmtId="0" fontId="90" fillId="0" borderId="119" xfId="0" quotePrefix="1" applyFont="1" applyBorder="1" applyAlignment="1">
      <alignment horizontal="center" vertical="center" wrapText="1"/>
    </xf>
    <xf numFmtId="0" fontId="76" fillId="0" borderId="119" xfId="0" applyFont="1" applyBorder="1" applyAlignment="1">
      <alignment horizontal="left" vertical="center" wrapText="1"/>
    </xf>
    <xf numFmtId="3" fontId="76" fillId="0" borderId="119" xfId="0" applyNumberFormat="1" applyFont="1" applyBorder="1" applyAlignment="1">
      <alignment vertical="center" wrapText="1"/>
    </xf>
    <xf numFmtId="0" fontId="19" fillId="0" borderId="119" xfId="0" applyFont="1" applyBorder="1" applyAlignment="1">
      <alignment horizontal="justify" vertical="center" wrapText="1"/>
    </xf>
    <xf numFmtId="240" fontId="19" fillId="0" borderId="56" xfId="18619" applyNumberFormat="1" applyFont="1" applyFill="1" applyBorder="1" applyAlignment="1">
      <alignment horizontal="right" vertical="center" wrapText="1"/>
    </xf>
    <xf numFmtId="170" fontId="20" fillId="0" borderId="119" xfId="0" applyNumberFormat="1" applyFont="1" applyBorder="1" applyAlignment="1">
      <alignment horizontal="right" vertical="center" wrapText="1"/>
    </xf>
    <xf numFmtId="170" fontId="20" fillId="38" borderId="119" xfId="0" applyNumberFormat="1" applyFont="1" applyFill="1" applyBorder="1" applyAlignment="1">
      <alignment horizontal="right" vertical="center" wrapText="1"/>
    </xf>
    <xf numFmtId="242" fontId="20" fillId="0" borderId="119" xfId="0" applyNumberFormat="1" applyFont="1" applyBorder="1" applyAlignment="1">
      <alignment horizontal="right" vertical="center" wrapText="1"/>
    </xf>
    <xf numFmtId="245" fontId="20" fillId="0" borderId="119" xfId="0" applyNumberFormat="1" applyFont="1" applyBorder="1" applyAlignment="1">
      <alignment horizontal="right" vertical="center" wrapText="1"/>
    </xf>
    <xf numFmtId="0" fontId="19" fillId="0" borderId="119" xfId="0" applyFont="1" applyBorder="1" applyAlignment="1">
      <alignment horizontal="left" vertical="center" wrapText="1"/>
    </xf>
    <xf numFmtId="170" fontId="19" fillId="40" borderId="119" xfId="0" applyNumberFormat="1" applyFont="1" applyFill="1" applyBorder="1" applyAlignment="1">
      <alignment horizontal="right" vertical="center" wrapText="1"/>
    </xf>
    <xf numFmtId="170" fontId="19" fillId="40" borderId="119" xfId="0" applyNumberFormat="1" applyFont="1" applyFill="1" applyBorder="1" applyAlignment="1" applyProtection="1">
      <alignment horizontal="right" vertical="center" wrapText="1"/>
      <protection locked="0"/>
    </xf>
    <xf numFmtId="170" fontId="19" fillId="38" borderId="119" xfId="0" applyNumberFormat="1" applyFont="1" applyFill="1" applyBorder="1" applyAlignment="1">
      <alignment horizontal="right" vertical="center" wrapText="1"/>
    </xf>
    <xf numFmtId="170" fontId="19" fillId="38" borderId="119" xfId="0" applyNumberFormat="1" applyFont="1" applyFill="1" applyBorder="1" applyAlignment="1" applyProtection="1">
      <alignment horizontal="right" vertical="center" wrapText="1"/>
      <protection locked="0"/>
    </xf>
    <xf numFmtId="242" fontId="19" fillId="40" borderId="119" xfId="0" applyNumberFormat="1" applyFont="1" applyFill="1" applyBorder="1" applyAlignment="1">
      <alignment horizontal="right" vertical="center" wrapText="1"/>
    </xf>
    <xf numFmtId="245" fontId="19" fillId="40" borderId="119" xfId="0" applyNumberFormat="1" applyFont="1" applyFill="1" applyBorder="1" applyAlignment="1">
      <alignment horizontal="right" vertical="center" wrapText="1"/>
    </xf>
    <xf numFmtId="0" fontId="19" fillId="0" borderId="119" xfId="2783" applyFont="1" applyBorder="1" applyAlignment="1">
      <alignment horizontal="left" vertical="center" wrapText="1"/>
    </xf>
    <xf numFmtId="0" fontId="19" fillId="38" borderId="119" xfId="0" applyFont="1" applyFill="1" applyBorder="1" applyAlignment="1">
      <alignment horizontal="center" vertical="center" wrapText="1"/>
    </xf>
    <xf numFmtId="0" fontId="19" fillId="38" borderId="119" xfId="2783" applyFont="1" applyFill="1" applyBorder="1" applyAlignment="1">
      <alignment horizontal="left" vertical="center" wrapText="1"/>
    </xf>
    <xf numFmtId="0" fontId="19" fillId="0" borderId="119" xfId="13559" applyFont="1" applyBorder="1" applyAlignment="1">
      <alignment vertical="center" wrapText="1"/>
    </xf>
    <xf numFmtId="0" fontId="19" fillId="38" borderId="119" xfId="0" applyFont="1" applyFill="1" applyBorder="1" applyAlignment="1">
      <alignment horizontal="justify" vertical="center" wrapText="1"/>
    </xf>
    <xf numFmtId="0" fontId="19" fillId="38" borderId="119" xfId="0" applyFont="1" applyFill="1" applyBorder="1" applyAlignment="1">
      <alignment horizontal="left" vertical="center" wrapText="1"/>
    </xf>
    <xf numFmtId="0" fontId="19" fillId="0" borderId="119" xfId="10223" applyFont="1" applyBorder="1" applyAlignment="1">
      <alignment vertical="center" wrapText="1"/>
    </xf>
    <xf numFmtId="170" fontId="19" fillId="0" borderId="119" xfId="0" applyNumberFormat="1" applyFont="1" applyBorder="1" applyAlignment="1">
      <alignment horizontal="right" vertical="center" wrapText="1"/>
    </xf>
    <xf numFmtId="242" fontId="19" fillId="0" borderId="119" xfId="0" applyNumberFormat="1" applyFont="1" applyBorder="1" applyAlignment="1">
      <alignment horizontal="right" vertical="center" wrapText="1"/>
    </xf>
    <xf numFmtId="245" fontId="19" fillId="0" borderId="119" xfId="0" applyNumberFormat="1" applyFont="1" applyBorder="1" applyAlignment="1">
      <alignment horizontal="right" vertical="center" wrapText="1"/>
    </xf>
    <xf numFmtId="49" fontId="19" fillId="0" borderId="119" xfId="3807" applyNumberFormat="1" applyFont="1" applyBorder="1" applyAlignment="1">
      <alignment horizontal="justify" vertical="center" wrapText="1"/>
    </xf>
    <xf numFmtId="0" fontId="19" fillId="0" borderId="119" xfId="13559" applyFont="1" applyBorder="1" applyAlignment="1">
      <alignment horizontal="left" vertical="center" wrapText="1"/>
    </xf>
    <xf numFmtId="0" fontId="19" fillId="38" borderId="119" xfId="13559" applyFont="1" applyFill="1" applyBorder="1" applyAlignment="1">
      <alignment vertical="center" wrapText="1"/>
    </xf>
    <xf numFmtId="0" fontId="19" fillId="38" borderId="119" xfId="13559" applyFont="1" applyFill="1" applyBorder="1" applyAlignment="1">
      <alignment horizontal="left" vertical="center" wrapText="1"/>
    </xf>
    <xf numFmtId="49" fontId="19" fillId="0" borderId="119" xfId="2694" applyNumberFormat="1" applyFont="1" applyBorder="1" applyAlignment="1">
      <alignment vertical="center" wrapText="1"/>
    </xf>
    <xf numFmtId="3" fontId="20" fillId="0" borderId="87" xfId="1" applyNumberFormat="1" applyFont="1" applyFill="1" applyBorder="1" applyAlignment="1">
      <alignment vertical="center"/>
    </xf>
    <xf numFmtId="3" fontId="19" fillId="0" borderId="87" xfId="1" applyNumberFormat="1" applyFont="1" applyFill="1" applyBorder="1" applyAlignment="1">
      <alignment vertical="center"/>
    </xf>
    <xf numFmtId="3" fontId="19" fillId="0" borderId="87" xfId="1" applyNumberFormat="1" applyFont="1" applyFill="1" applyBorder="1" applyAlignment="1">
      <alignment horizontal="right" vertical="center" wrapText="1"/>
    </xf>
    <xf numFmtId="3" fontId="20" fillId="0" borderId="87" xfId="1" applyNumberFormat="1" applyFont="1" applyFill="1" applyBorder="1" applyAlignment="1">
      <alignment horizontal="right" vertical="center"/>
    </xf>
    <xf numFmtId="3" fontId="196" fillId="0" borderId="87" xfId="1" applyNumberFormat="1" applyFont="1" applyFill="1" applyBorder="1" applyAlignment="1">
      <alignment vertical="center"/>
    </xf>
    <xf numFmtId="3" fontId="20" fillId="0" borderId="87" xfId="1" applyNumberFormat="1" applyFont="1" applyFill="1" applyBorder="1" applyAlignment="1">
      <alignment vertical="center" wrapText="1"/>
    </xf>
    <xf numFmtId="242" fontId="20" fillId="0" borderId="0" xfId="0" applyNumberFormat="1" applyFont="1" applyAlignment="1">
      <alignment horizontal="center" vertical="center"/>
    </xf>
    <xf numFmtId="242" fontId="21" fillId="0" borderId="0" xfId="0" applyNumberFormat="1" applyFont="1" applyAlignment="1">
      <alignment vertical="center"/>
    </xf>
    <xf numFmtId="242" fontId="183" fillId="0" borderId="0" xfId="0" applyNumberFormat="1" applyFont="1" applyAlignment="1">
      <alignment vertical="center"/>
    </xf>
    <xf numFmtId="242" fontId="21" fillId="0" borderId="0" xfId="0" applyNumberFormat="1" applyFont="1" applyAlignment="1">
      <alignment horizontal="center" vertical="center"/>
    </xf>
    <xf numFmtId="275" fontId="21" fillId="0" borderId="0" xfId="0" applyNumberFormat="1" applyFont="1" applyAlignment="1">
      <alignment horizontal="center" vertical="center"/>
    </xf>
    <xf numFmtId="166" fontId="19" fillId="0" borderId="0" xfId="0" applyNumberFormat="1" applyFont="1" applyAlignment="1">
      <alignment vertical="center"/>
    </xf>
    <xf numFmtId="274" fontId="20" fillId="0" borderId="0" xfId="0" applyNumberFormat="1" applyFont="1" applyAlignment="1">
      <alignment vertical="center"/>
    </xf>
    <xf numFmtId="242" fontId="20" fillId="0" borderId="0" xfId="0" applyNumberFormat="1" applyFont="1" applyAlignment="1">
      <alignment vertical="center"/>
    </xf>
    <xf numFmtId="0" fontId="20" fillId="0" borderId="87" xfId="0" applyFont="1" applyBorder="1" applyAlignment="1">
      <alignment horizontal="center" vertical="center"/>
    </xf>
    <xf numFmtId="0" fontId="20" fillId="0" borderId="87" xfId="0" applyFont="1" applyBorder="1" applyAlignment="1">
      <alignment horizontal="left" vertical="center" wrapText="1"/>
    </xf>
    <xf numFmtId="0" fontId="19" fillId="0" borderId="87" xfId="0" applyFont="1" applyBorder="1" applyAlignment="1">
      <alignment horizontal="center" vertical="center"/>
    </xf>
    <xf numFmtId="276" fontId="19" fillId="0" borderId="0" xfId="0" applyNumberFormat="1" applyFont="1" applyAlignment="1">
      <alignment vertical="center"/>
    </xf>
    <xf numFmtId="274" fontId="19" fillId="0" borderId="0" xfId="0" applyNumberFormat="1" applyFont="1" applyAlignment="1">
      <alignment vertical="center"/>
    </xf>
    <xf numFmtId="0" fontId="96" fillId="0" borderId="87" xfId="0" applyFont="1" applyBorder="1" applyAlignment="1">
      <alignment horizontal="center" vertical="center"/>
    </xf>
    <xf numFmtId="0" fontId="96" fillId="0" borderId="87" xfId="0" applyFont="1" applyBorder="1" applyAlignment="1">
      <alignment vertical="center" wrapText="1"/>
    </xf>
    <xf numFmtId="3" fontId="96" fillId="0" borderId="87" xfId="1" applyNumberFormat="1" applyFont="1" applyFill="1" applyBorder="1" applyAlignment="1">
      <alignment vertical="center" wrapText="1"/>
    </xf>
    <xf numFmtId="274" fontId="153" fillId="0" borderId="0" xfId="0" applyNumberFormat="1" applyFont="1" applyAlignment="1">
      <alignment vertical="center"/>
    </xf>
    <xf numFmtId="0" fontId="96" fillId="0" borderId="0" xfId="0" applyFont="1" applyAlignment="1">
      <alignment vertical="center"/>
    </xf>
    <xf numFmtId="277" fontId="96" fillId="0" borderId="0" xfId="0" applyNumberFormat="1" applyFont="1" applyAlignment="1">
      <alignment vertical="center"/>
    </xf>
    <xf numFmtId="277" fontId="19" fillId="0" borderId="0" xfId="0" applyNumberFormat="1" applyFont="1" applyAlignment="1">
      <alignment vertical="center"/>
    </xf>
    <xf numFmtId="276" fontId="96" fillId="0" borderId="0" xfId="0" applyNumberFormat="1" applyFont="1" applyAlignment="1">
      <alignment vertical="center"/>
    </xf>
    <xf numFmtId="278" fontId="19" fillId="0" borderId="0" xfId="0" applyNumberFormat="1" applyFont="1" applyAlignment="1">
      <alignment vertical="center"/>
    </xf>
    <xf numFmtId="279" fontId="20" fillId="0" borderId="0" xfId="0" applyNumberFormat="1" applyFont="1" applyAlignment="1">
      <alignment vertical="center"/>
    </xf>
    <xf numFmtId="242" fontId="19" fillId="0" borderId="87" xfId="0" applyNumberFormat="1" applyFont="1" applyBorder="1" applyAlignment="1">
      <alignment horizontal="right" vertical="center"/>
    </xf>
    <xf numFmtId="259" fontId="19" fillId="0" borderId="0" xfId="1" applyNumberFormat="1" applyFont="1" applyFill="1" applyAlignment="1">
      <alignment vertical="center"/>
    </xf>
    <xf numFmtId="237" fontId="19" fillId="0" borderId="0" xfId="0" applyNumberFormat="1" applyFont="1" applyAlignment="1">
      <alignment vertical="center"/>
    </xf>
    <xf numFmtId="0" fontId="23" fillId="0" borderId="119" xfId="0" applyFont="1" applyBorder="1" applyAlignment="1">
      <alignment horizontal="center" vertical="center" wrapText="1"/>
    </xf>
    <xf numFmtId="0" fontId="23" fillId="38" borderId="119" xfId="0" applyFont="1" applyFill="1" applyBorder="1" applyAlignment="1">
      <alignment horizontal="center" vertical="center" wrapText="1"/>
    </xf>
    <xf numFmtId="0" fontId="23" fillId="0" borderId="0" xfId="0" applyFont="1" applyAlignment="1">
      <alignment vertical="center" wrapText="1"/>
    </xf>
    <xf numFmtId="0" fontId="200" fillId="0" borderId="0" xfId="0" applyFont="1"/>
    <xf numFmtId="0" fontId="162" fillId="0" borderId="119" xfId="2730" applyFont="1" applyBorder="1" applyAlignment="1">
      <alignment horizontal="center" vertical="center" wrapText="1"/>
    </xf>
    <xf numFmtId="43" fontId="200" fillId="0" borderId="0" xfId="1" applyFont="1"/>
    <xf numFmtId="0" fontId="0" fillId="0" borderId="0" xfId="0" applyAlignment="1">
      <alignment vertical="center"/>
    </xf>
    <xf numFmtId="0" fontId="21" fillId="0" borderId="87" xfId="0" applyFont="1" applyBorder="1" applyAlignment="1">
      <alignment horizontal="center" vertical="center"/>
    </xf>
    <xf numFmtId="242" fontId="21" fillId="0" borderId="87" xfId="1" applyNumberFormat="1" applyFont="1" applyFill="1" applyBorder="1" applyAlignment="1">
      <alignment horizontal="center" vertical="center"/>
    </xf>
    <xf numFmtId="3" fontId="21" fillId="0" borderId="87" xfId="1" applyNumberFormat="1" applyFont="1" applyFill="1" applyBorder="1" applyAlignment="1">
      <alignment horizontal="center" vertical="center"/>
    </xf>
    <xf numFmtId="166" fontId="21" fillId="0" borderId="0" xfId="0" applyNumberFormat="1" applyFont="1" applyAlignment="1">
      <alignment horizontal="center" vertical="center"/>
    </xf>
    <xf numFmtId="168" fontId="21" fillId="0" borderId="0" xfId="0" applyNumberFormat="1" applyFont="1" applyAlignment="1">
      <alignment horizontal="center" vertical="center"/>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3" fontId="90" fillId="0" borderId="119" xfId="2730" applyNumberFormat="1" applyFont="1" applyBorder="1" applyAlignment="1">
      <alignment horizontal="right" vertical="center" wrapText="1"/>
    </xf>
    <xf numFmtId="0" fontId="76" fillId="0" borderId="83" xfId="2730" applyFont="1" applyBorder="1" applyAlignment="1">
      <alignment horizontal="center" vertical="center" wrapText="1"/>
    </xf>
    <xf numFmtId="0" fontId="76" fillId="0" borderId="84" xfId="2730" applyFont="1" applyBorder="1" applyAlignment="1">
      <alignment horizontal="center" vertical="center" wrapText="1"/>
    </xf>
    <xf numFmtId="0" fontId="76" fillId="0" borderId="85" xfId="2730" applyFont="1" applyBorder="1" applyAlignment="1">
      <alignment horizontal="center" vertical="center" wrapText="1"/>
    </xf>
    <xf numFmtId="242" fontId="20" fillId="0" borderId="0" xfId="0" applyNumberFormat="1" applyFont="1" applyAlignment="1">
      <alignment horizontal="right" vertical="center"/>
    </xf>
    <xf numFmtId="0" fontId="20" fillId="0" borderId="88" xfId="0" applyFont="1" applyBorder="1" applyAlignment="1">
      <alignment horizontal="center" vertical="center" wrapText="1"/>
    </xf>
    <xf numFmtId="242" fontId="20" fillId="0" borderId="88" xfId="1" applyNumberFormat="1" applyFont="1" applyFill="1" applyBorder="1" applyAlignment="1">
      <alignment horizontal="center" vertical="center" wrapText="1"/>
    </xf>
    <xf numFmtId="242" fontId="20" fillId="0" borderId="12" xfId="1" applyNumberFormat="1" applyFont="1" applyFill="1" applyBorder="1" applyAlignment="1">
      <alignment horizontal="center" vertical="center" wrapText="1"/>
    </xf>
    <xf numFmtId="242" fontId="20" fillId="0" borderId="89" xfId="1" applyNumberFormat="1" applyFont="1" applyFill="1" applyBorder="1" applyAlignment="1">
      <alignment horizontal="center" vertical="center" wrapText="1"/>
    </xf>
    <xf numFmtId="242" fontId="20" fillId="0" borderId="90" xfId="1" applyNumberFormat="1" applyFont="1" applyFill="1" applyBorder="1" applyAlignment="1">
      <alignment horizontal="center" vertical="center" wrapText="1"/>
    </xf>
    <xf numFmtId="242" fontId="20" fillId="0" borderId="91" xfId="1" applyNumberFormat="1" applyFont="1" applyFill="1" applyBorder="1" applyAlignment="1">
      <alignment horizontal="center" vertical="center" wrapText="1"/>
    </xf>
    <xf numFmtId="242" fontId="20" fillId="0" borderId="117" xfId="1" applyNumberFormat="1" applyFont="1" applyFill="1" applyBorder="1" applyAlignment="1">
      <alignment horizontal="center" vertical="center" wrapText="1"/>
    </xf>
    <xf numFmtId="242" fontId="20" fillId="0" borderId="120" xfId="1" applyNumberFormat="1" applyFont="1" applyFill="1" applyBorder="1" applyAlignment="1">
      <alignment horizontal="center" vertical="center" wrapText="1"/>
    </xf>
    <xf numFmtId="242" fontId="21" fillId="0" borderId="0" xfId="0" applyNumberFormat="1" applyFont="1" applyAlignment="1">
      <alignment horizontal="right" vertical="center"/>
    </xf>
    <xf numFmtId="0" fontId="198" fillId="0" borderId="0" xfId="0" applyFont="1" applyAlignment="1">
      <alignment horizontal="center" wrapText="1"/>
    </xf>
    <xf numFmtId="0" fontId="20" fillId="0" borderId="0" xfId="0" applyFont="1" applyAlignment="1">
      <alignment horizontal="center" wrapText="1"/>
    </xf>
    <xf numFmtId="0" fontId="21" fillId="0" borderId="0" xfId="0" applyFont="1" applyAlignment="1">
      <alignment wrapText="1"/>
    </xf>
    <xf numFmtId="0" fontId="20" fillId="0" borderId="0" xfId="0" applyFont="1" applyAlignment="1">
      <alignment wrapText="1"/>
    </xf>
    <xf numFmtId="0" fontId="85" fillId="0" borderId="0" xfId="0" applyFont="1" applyAlignment="1">
      <alignment horizontal="center" wrapText="1"/>
    </xf>
    <xf numFmtId="0" fontId="21" fillId="0" borderId="0" xfId="0" applyFont="1" applyAlignment="1">
      <alignment horizontal="center" wrapText="1"/>
    </xf>
    <xf numFmtId="0" fontId="20" fillId="0" borderId="86" xfId="0" applyFont="1" applyBorder="1" applyAlignment="1">
      <alignment horizontal="center" wrapText="1"/>
    </xf>
    <xf numFmtId="0" fontId="20" fillId="0" borderId="90" xfId="0" applyFont="1" applyBorder="1" applyAlignment="1">
      <alignment horizontal="center" wrapText="1"/>
    </xf>
    <xf numFmtId="0" fontId="20" fillId="0" borderId="91" xfId="0" applyFont="1" applyBorder="1" applyAlignment="1">
      <alignment horizontal="center" wrapText="1"/>
    </xf>
    <xf numFmtId="0" fontId="20" fillId="0" borderId="86" xfId="0" applyFont="1" applyBorder="1" applyAlignment="1">
      <alignment horizontal="center" vertical="center" wrapText="1"/>
    </xf>
    <xf numFmtId="0" fontId="20" fillId="0" borderId="90" xfId="0" applyFont="1" applyBorder="1" applyAlignment="1">
      <alignment horizontal="center" vertical="center" wrapText="1"/>
    </xf>
    <xf numFmtId="0" fontId="20" fillId="0" borderId="91" xfId="0" applyFont="1" applyBorder="1" applyAlignment="1">
      <alignment horizontal="center" vertical="center" wrapText="1"/>
    </xf>
    <xf numFmtId="0" fontId="21" fillId="0" borderId="21" xfId="0" applyFont="1" applyBorder="1" applyAlignment="1">
      <alignment wrapText="1"/>
    </xf>
    <xf numFmtId="0" fontId="20" fillId="38" borderId="87" xfId="0" applyFont="1" applyFill="1" applyBorder="1" applyAlignment="1">
      <alignment horizontal="center" vertical="center" wrapText="1"/>
    </xf>
    <xf numFmtId="0" fontId="20" fillId="0" borderId="87" xfId="0" applyFont="1" applyBorder="1" applyAlignment="1">
      <alignment horizontal="center" vertical="center" wrapText="1"/>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7102~1.QLN/AppData/Local/Temp/Zalo%20Temp/TempDownloads/Bi&#7875;u%2056.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u 53"/>
      <sheetName val="Bieu 54"/>
      <sheetName val="Bieu 56"/>
      <sheetName val="Bieu 56 (moi)"/>
      <sheetName val="Bieu 57"/>
      <sheetName val="Bieu 57 (moi)"/>
      <sheetName val="bieu 2"/>
      <sheetName val="bieu 3"/>
      <sheetName val="bieu 61"/>
      <sheetName val="bieu 63"/>
      <sheetName val="Bieu 64"/>
      <sheetName val="Bieu 65"/>
      <sheetName val="bieu 66"/>
      <sheetName val="Bieu 51"/>
      <sheetName val="Bieu 52"/>
    </sheetNames>
    <sheetDataSet>
      <sheetData sheetId="0" refreshError="1"/>
      <sheetData sheetId="1" refreshError="1"/>
      <sheetData sheetId="2" refreshError="1">
        <row r="13">
          <cell r="D13">
            <v>4252736.705046</v>
          </cell>
        </row>
        <row r="76">
          <cell r="D76">
            <v>302826.21717600001</v>
          </cell>
        </row>
      </sheetData>
      <sheetData sheetId="3" refreshError="1"/>
      <sheetData sheetId="4" refreshError="1">
        <row r="12">
          <cell r="H12">
            <v>4252736.705046</v>
          </cell>
        </row>
        <row r="54">
          <cell r="E54">
            <v>0</v>
          </cell>
          <cell r="F54">
            <v>0</v>
          </cell>
        </row>
        <row r="71">
          <cell r="E71">
            <v>41679.778567000001</v>
          </cell>
          <cell r="F71">
            <v>50193.539980000001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877" t="s">
        <v>900</v>
      </c>
      <c r="I1" s="877"/>
      <c r="J1" s="877"/>
      <c r="K1" s="877"/>
      <c r="L1" s="877"/>
      <c r="M1" s="171"/>
      <c r="N1" s="112"/>
      <c r="O1" s="112"/>
      <c r="P1" s="111"/>
      <c r="Q1" s="111"/>
      <c r="R1" s="111"/>
    </row>
    <row r="2" spans="1:18" ht="18.75">
      <c r="A2" s="878" t="s">
        <v>899</v>
      </c>
      <c r="B2" s="878"/>
      <c r="C2" s="878"/>
      <c r="D2" s="878"/>
      <c r="E2" s="878"/>
      <c r="F2" s="878"/>
      <c r="G2" s="878"/>
      <c r="H2" s="878"/>
      <c r="I2" s="878"/>
      <c r="J2" s="878"/>
      <c r="K2" s="878"/>
      <c r="L2" s="878"/>
      <c r="M2" s="106"/>
      <c r="N2" s="112"/>
      <c r="O2" s="112"/>
      <c r="P2" s="111"/>
      <c r="Q2" s="111"/>
      <c r="R2" s="111"/>
    </row>
    <row r="3" spans="1:18" ht="16.5">
      <c r="A3" s="879" t="s">
        <v>898</v>
      </c>
      <c r="B3" s="879"/>
      <c r="C3" s="879"/>
      <c r="D3" s="879"/>
      <c r="E3" s="879"/>
      <c r="F3" s="879"/>
      <c r="G3" s="879"/>
      <c r="H3" s="879"/>
      <c r="I3" s="879"/>
      <c r="J3" s="879"/>
      <c r="K3" s="879"/>
      <c r="L3" s="879"/>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880" t="s">
        <v>2</v>
      </c>
      <c r="L4" s="880"/>
      <c r="M4" s="164"/>
      <c r="N4" s="112"/>
      <c r="O4" s="112"/>
      <c r="P4" s="111"/>
      <c r="Q4" s="111"/>
      <c r="R4" s="111"/>
    </row>
    <row r="5" spans="1:18" s="110" customFormat="1" ht="17.25" customHeight="1">
      <c r="A5" s="163"/>
      <c r="B5" s="881" t="s">
        <v>897</v>
      </c>
      <c r="C5" s="162" t="s">
        <v>895</v>
      </c>
      <c r="D5" s="161" t="s">
        <v>96</v>
      </c>
      <c r="E5" s="161" t="s">
        <v>96</v>
      </c>
      <c r="F5" s="161" t="s">
        <v>96</v>
      </c>
      <c r="G5" s="161"/>
      <c r="H5" s="881" t="s">
        <v>896</v>
      </c>
      <c r="I5" s="161" t="s">
        <v>895</v>
      </c>
      <c r="J5" s="161" t="s">
        <v>894</v>
      </c>
      <c r="K5" s="161" t="s">
        <v>894</v>
      </c>
      <c r="L5" s="161" t="s">
        <v>894</v>
      </c>
      <c r="M5" s="157"/>
      <c r="N5" s="156"/>
      <c r="O5" s="156"/>
      <c r="P5" s="155"/>
      <c r="Q5" s="155"/>
      <c r="R5" s="155"/>
    </row>
    <row r="6" spans="1:18" s="110" customFormat="1" ht="17.25" customHeight="1">
      <c r="A6" s="160"/>
      <c r="B6" s="881"/>
      <c r="C6" s="159" t="s">
        <v>893</v>
      </c>
      <c r="D6" s="158" t="s">
        <v>892</v>
      </c>
      <c r="E6" s="158" t="s">
        <v>891</v>
      </c>
      <c r="F6" s="158" t="s">
        <v>890</v>
      </c>
      <c r="G6" s="158"/>
      <c r="H6" s="881"/>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882" t="s">
        <v>870</v>
      </c>
      <c r="B24" s="882"/>
      <c r="C24" s="882"/>
      <c r="D24" s="882" t="s">
        <v>869</v>
      </c>
      <c r="E24" s="882"/>
      <c r="F24" s="882"/>
      <c r="G24" s="882"/>
      <c r="H24" s="882"/>
      <c r="I24" s="882" t="s">
        <v>868</v>
      </c>
      <c r="J24" s="882"/>
      <c r="K24" s="882"/>
      <c r="L24" s="882"/>
      <c r="M24" s="109"/>
    </row>
    <row r="25" spans="1:16" ht="16.5" hidden="1">
      <c r="A25" s="883" t="s">
        <v>867</v>
      </c>
      <c r="B25" s="883"/>
      <c r="C25" s="883"/>
      <c r="D25" s="883" t="s">
        <v>866</v>
      </c>
      <c r="E25" s="883"/>
      <c r="F25" s="883"/>
      <c r="G25" s="883"/>
      <c r="H25" s="883"/>
      <c r="I25" s="883" t="s">
        <v>865</v>
      </c>
      <c r="J25" s="883"/>
      <c r="K25" s="883"/>
      <c r="L25" s="883"/>
      <c r="M25" s="103"/>
    </row>
    <row r="26" spans="1:16" ht="16.5" hidden="1">
      <c r="A26" s="102"/>
      <c r="B26" s="102"/>
      <c r="C26" s="102"/>
      <c r="D26" s="102"/>
      <c r="E26" s="102"/>
      <c r="F26" s="102"/>
      <c r="G26" s="103"/>
      <c r="H26" s="102"/>
      <c r="I26" s="883" t="s">
        <v>864</v>
      </c>
      <c r="J26" s="883"/>
      <c r="K26" s="883"/>
      <c r="L26" s="883"/>
      <c r="M26" s="103"/>
    </row>
    <row r="27" spans="1:16" ht="16.5" hidden="1">
      <c r="A27" s="102"/>
      <c r="B27" s="102"/>
      <c r="C27" s="102"/>
      <c r="D27" s="102"/>
      <c r="E27" s="102"/>
      <c r="F27" s="102"/>
      <c r="G27" s="103"/>
      <c r="H27" s="102"/>
      <c r="I27" s="883" t="s">
        <v>863</v>
      </c>
      <c r="J27" s="883"/>
      <c r="K27" s="883"/>
      <c r="L27" s="883"/>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883" t="s">
        <v>862</v>
      </c>
      <c r="E32" s="883"/>
      <c r="F32" s="883"/>
      <c r="G32" s="883"/>
      <c r="H32" s="883"/>
      <c r="I32" s="883" t="s">
        <v>861</v>
      </c>
      <c r="J32" s="883"/>
      <c r="K32" s="883"/>
      <c r="L32" s="883"/>
      <c r="M32" s="103"/>
    </row>
    <row r="33" spans="1:12">
      <c r="D33" s="108"/>
    </row>
    <row r="34" spans="1:12" s="107" customFormat="1" ht="16.5">
      <c r="A34" s="879"/>
      <c r="B34" s="879"/>
      <c r="C34" s="879"/>
      <c r="D34" s="879"/>
      <c r="E34" s="879"/>
      <c r="F34" s="879"/>
      <c r="G34" s="879"/>
      <c r="H34" s="879"/>
      <c r="I34" s="879"/>
      <c r="J34" s="879"/>
      <c r="K34" s="879"/>
      <c r="L34" s="879"/>
    </row>
    <row r="35" spans="1:12" s="107" customFormat="1" ht="16.5">
      <c r="A35" s="883"/>
      <c r="B35" s="883"/>
      <c r="C35" s="883"/>
      <c r="D35" s="883"/>
      <c r="E35" s="883"/>
      <c r="F35" s="883"/>
      <c r="G35" s="883"/>
      <c r="H35" s="883"/>
      <c r="I35" s="883"/>
      <c r="J35" s="883"/>
      <c r="K35" s="883"/>
      <c r="L35" s="883"/>
    </row>
    <row r="36" spans="1:12" s="107" customFormat="1" ht="16.5">
      <c r="A36" s="102"/>
      <c r="B36" s="102"/>
      <c r="C36" s="102"/>
      <c r="D36" s="102"/>
      <c r="E36" s="102"/>
      <c r="F36" s="102"/>
      <c r="G36" s="103"/>
      <c r="H36" s="102"/>
      <c r="I36" s="883"/>
      <c r="J36" s="883"/>
      <c r="K36" s="883"/>
      <c r="L36" s="883"/>
    </row>
    <row r="37" spans="1:12" s="107" customFormat="1" ht="16.5">
      <c r="A37" s="102"/>
      <c r="B37" s="102"/>
      <c r="C37" s="102"/>
      <c r="D37" s="102"/>
      <c r="E37" s="102"/>
      <c r="F37" s="102"/>
      <c r="G37" s="103"/>
      <c r="H37" s="102"/>
      <c r="I37" s="883"/>
      <c r="J37" s="883"/>
      <c r="K37" s="883"/>
      <c r="L37" s="883"/>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878"/>
      <c r="E42" s="878"/>
      <c r="F42" s="878"/>
      <c r="G42" s="878"/>
      <c r="H42" s="878"/>
      <c r="I42" s="878"/>
      <c r="J42" s="878"/>
      <c r="K42" s="878"/>
      <c r="L42" s="878"/>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912"/>
      <c r="B1" s="912"/>
      <c r="C1" s="913" t="s">
        <v>66</v>
      </c>
      <c r="D1" s="913"/>
      <c r="E1" s="913"/>
    </row>
    <row r="2" spans="1:7" s="354" customFormat="1" ht="24.95" customHeight="1">
      <c r="A2" s="918" t="s">
        <v>67</v>
      </c>
      <c r="B2" s="918"/>
      <c r="C2" s="918"/>
      <c r="D2" s="918"/>
      <c r="E2" s="918"/>
      <c r="F2" s="353"/>
      <c r="G2" s="353"/>
    </row>
    <row r="3" spans="1:7" s="354" customFormat="1" ht="24.95" customHeight="1">
      <c r="A3" s="918" t="s">
        <v>858</v>
      </c>
      <c r="B3" s="918"/>
      <c r="C3" s="918"/>
      <c r="D3" s="918"/>
      <c r="E3" s="918"/>
      <c r="F3" s="353"/>
      <c r="G3" s="353"/>
    </row>
    <row r="4" spans="1:7" ht="16.5">
      <c r="A4" s="914" t="str">
        <f>'48'!A3:F3</f>
        <v>(Kèm theo Nghị quyết số: 34/NQ-HĐND ngày 25 tháng 6 năm 2025 của HĐND tỉnh Lạng Sơn)</v>
      </c>
      <c r="B4" s="914"/>
      <c r="C4" s="914"/>
      <c r="D4" s="914"/>
      <c r="E4" s="914"/>
    </row>
    <row r="5" spans="1:7" ht="17.25" customHeight="1">
      <c r="A5" s="355"/>
      <c r="B5" s="355"/>
      <c r="C5" s="19"/>
      <c r="D5" s="911" t="s">
        <v>2</v>
      </c>
      <c r="E5" s="911"/>
    </row>
    <row r="6" spans="1:7" ht="15.75" customHeight="1">
      <c r="A6" s="915" t="s">
        <v>94</v>
      </c>
      <c r="B6" s="915" t="s">
        <v>4</v>
      </c>
      <c r="C6" s="915" t="s">
        <v>68</v>
      </c>
      <c r="D6" s="915" t="s">
        <v>69</v>
      </c>
      <c r="E6" s="915" t="s">
        <v>70</v>
      </c>
    </row>
    <row r="7" spans="1:7" ht="12.75" customHeight="1">
      <c r="A7" s="916"/>
      <c r="B7" s="916"/>
      <c r="C7" s="916"/>
      <c r="D7" s="916"/>
      <c r="E7" s="916"/>
    </row>
    <row r="8" spans="1:7" ht="15.75" hidden="1" customHeight="1">
      <c r="A8" s="917"/>
      <c r="B8" s="917"/>
      <c r="C8" s="917"/>
      <c r="D8" s="917"/>
      <c r="E8" s="917"/>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922"/>
      <c r="B1" s="922"/>
      <c r="C1" s="588"/>
      <c r="D1" s="588"/>
      <c r="E1" s="923" t="s">
        <v>93</v>
      </c>
      <c r="F1" s="923"/>
      <c r="G1" s="923"/>
      <c r="H1" s="923"/>
    </row>
    <row r="2" spans="1:9" ht="24.95" customHeight="1">
      <c r="A2" s="934" t="s">
        <v>859</v>
      </c>
      <c r="B2" s="934"/>
      <c r="C2" s="934"/>
      <c r="D2" s="934"/>
      <c r="E2" s="934"/>
      <c r="F2" s="934"/>
      <c r="G2" s="934"/>
      <c r="H2" s="934"/>
    </row>
    <row r="3" spans="1:9" ht="24.95" customHeight="1">
      <c r="A3" s="925" t="str">
        <f>'48'!A3:F3</f>
        <v>(Kèm theo Nghị quyết số: 34/NQ-HĐND ngày 25 tháng 6 năm 2025 của HĐND tỉnh Lạng Sơn)</v>
      </c>
      <c r="B3" s="925"/>
      <c r="C3" s="925"/>
      <c r="D3" s="925"/>
      <c r="E3" s="925"/>
      <c r="F3" s="925"/>
      <c r="G3" s="925"/>
      <c r="H3" s="925"/>
    </row>
    <row r="4" spans="1:9" ht="18" customHeight="1">
      <c r="A4" s="589"/>
      <c r="B4" s="589"/>
      <c r="C4" s="590"/>
      <c r="D4" s="590"/>
      <c r="E4" s="590"/>
      <c r="F4" s="933" t="s">
        <v>2</v>
      </c>
      <c r="G4" s="933"/>
      <c r="H4" s="933"/>
    </row>
    <row r="5" spans="1:9">
      <c r="A5" s="919" t="s">
        <v>94</v>
      </c>
      <c r="B5" s="919" t="s">
        <v>4</v>
      </c>
      <c r="C5" s="929" t="s">
        <v>68</v>
      </c>
      <c r="D5" s="930"/>
      <c r="E5" s="929" t="s">
        <v>69</v>
      </c>
      <c r="F5" s="930"/>
      <c r="G5" s="929" t="s">
        <v>70</v>
      </c>
      <c r="H5" s="930"/>
    </row>
    <row r="6" spans="1:9" ht="7.5" customHeight="1">
      <c r="A6" s="920"/>
      <c r="B6" s="920"/>
      <c r="C6" s="931"/>
      <c r="D6" s="932"/>
      <c r="E6" s="931"/>
      <c r="F6" s="932"/>
      <c r="G6" s="931"/>
      <c r="H6" s="932"/>
    </row>
    <row r="7" spans="1:9" ht="18" customHeight="1">
      <c r="A7" s="920"/>
      <c r="B7" s="920"/>
      <c r="C7" s="591" t="s">
        <v>95</v>
      </c>
      <c r="D7" s="591" t="s">
        <v>96</v>
      </c>
      <c r="E7" s="591" t="s">
        <v>95</v>
      </c>
      <c r="F7" s="591" t="s">
        <v>96</v>
      </c>
      <c r="G7" s="591" t="s">
        <v>95</v>
      </c>
      <c r="H7" s="591" t="s">
        <v>96</v>
      </c>
    </row>
    <row r="8" spans="1:9" ht="18" customHeight="1">
      <c r="A8" s="921"/>
      <c r="B8" s="921"/>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924">
        <f>C38-C39</f>
        <v>570000</v>
      </c>
      <c r="D40" s="924">
        <f>C40</f>
        <v>570000</v>
      </c>
      <c r="E40" s="924">
        <f>E38-E39</f>
        <v>712176</v>
      </c>
      <c r="F40" s="924">
        <v>712176</v>
      </c>
      <c r="G40" s="926">
        <f>E40/C40%</f>
        <v>124.94315789473684</v>
      </c>
      <c r="H40" s="926">
        <f>F40/D40%</f>
        <v>124.94315789473684</v>
      </c>
    </row>
    <row r="41" spans="1:8" ht="18" customHeight="1">
      <c r="A41" s="345"/>
      <c r="B41" s="346" t="s">
        <v>120</v>
      </c>
      <c r="C41" s="924"/>
      <c r="D41" s="924"/>
      <c r="E41" s="924"/>
      <c r="F41" s="924"/>
      <c r="G41" s="927"/>
      <c r="H41" s="927"/>
    </row>
    <row r="42" spans="1:8" ht="18" customHeight="1">
      <c r="A42" s="345"/>
      <c r="B42" s="346" t="s">
        <v>121</v>
      </c>
      <c r="C42" s="924"/>
      <c r="D42" s="924"/>
      <c r="E42" s="924"/>
      <c r="F42" s="924"/>
      <c r="G42" s="928"/>
      <c r="H42" s="928"/>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905"/>
      <c r="B1" s="905"/>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936" t="s">
        <v>757</v>
      </c>
      <c r="B2" s="936"/>
      <c r="C2" s="936"/>
      <c r="D2" s="936"/>
      <c r="E2" s="936"/>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937" t="str">
        <f>'48'!A3:F3</f>
        <v>(Kèm theo Nghị quyết số: 34/NQ-HĐND ngày 25 tháng 6 năm 2025 của HĐND tỉnh Lạng Sơn)</v>
      </c>
      <c r="B3" s="937"/>
      <c r="C3" s="937"/>
      <c r="D3" s="937"/>
      <c r="E3" s="937"/>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938" t="s">
        <v>94</v>
      </c>
      <c r="B5" s="938" t="s">
        <v>4</v>
      </c>
      <c r="C5" s="938" t="s">
        <v>68</v>
      </c>
      <c r="D5" s="939" t="s">
        <v>69</v>
      </c>
      <c r="E5" s="940"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938"/>
      <c r="B6" s="938"/>
      <c r="C6" s="938"/>
      <c r="D6" s="939"/>
      <c r="E6" s="941"/>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935" t="s">
        <v>202</v>
      </c>
      <c r="L29" s="935"/>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942"/>
      <c r="B1" s="942"/>
    </row>
    <row r="2" spans="1:256">
      <c r="A2" s="944"/>
      <c r="B2" s="944"/>
      <c r="C2" s="23"/>
      <c r="D2" s="23"/>
      <c r="E2" s="23"/>
      <c r="G2" s="23"/>
      <c r="H2" s="935" t="s">
        <v>191</v>
      </c>
      <c r="I2" s="935"/>
      <c r="J2" s="935"/>
      <c r="K2" s="935"/>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936" t="s">
        <v>760</v>
      </c>
      <c r="B3" s="936"/>
      <c r="C3" s="936"/>
      <c r="D3" s="936"/>
      <c r="E3" s="936"/>
      <c r="F3" s="936"/>
      <c r="G3" s="936"/>
      <c r="H3" s="936"/>
      <c r="I3" s="936"/>
      <c r="J3" s="936"/>
      <c r="K3" s="936"/>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937" t="str">
        <f>'48'!A3:F3</f>
        <v>(Kèm theo Nghị quyết số: 34/NQ-HĐND ngày 25 tháng 6 năm 2025 của HĐND tỉnh Lạng Sơn)</v>
      </c>
      <c r="B4" s="937"/>
      <c r="C4" s="937"/>
      <c r="D4" s="937"/>
      <c r="E4" s="937"/>
      <c r="F4" s="937"/>
      <c r="G4" s="937"/>
      <c r="H4" s="937"/>
      <c r="I4" s="937"/>
      <c r="J4" s="937"/>
      <c r="K4" s="937"/>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945" t="s">
        <v>148</v>
      </c>
      <c r="K5" s="945"/>
    </row>
    <row r="6" spans="1:256" ht="21" customHeight="1">
      <c r="A6" s="943" t="s">
        <v>94</v>
      </c>
      <c r="B6" s="943" t="s">
        <v>4</v>
      </c>
      <c r="C6" s="943" t="s">
        <v>68</v>
      </c>
      <c r="D6" s="943" t="s">
        <v>192</v>
      </c>
      <c r="E6" s="943"/>
      <c r="F6" s="939" t="s">
        <v>69</v>
      </c>
      <c r="G6" s="938" t="s">
        <v>192</v>
      </c>
      <c r="H6" s="938"/>
      <c r="I6" s="943" t="s">
        <v>70</v>
      </c>
      <c r="J6" s="943"/>
      <c r="K6" s="943"/>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943"/>
      <c r="B7" s="943"/>
      <c r="C7" s="943"/>
      <c r="D7" s="294" t="s">
        <v>193</v>
      </c>
      <c r="E7" s="294" t="s">
        <v>194</v>
      </c>
      <c r="F7" s="939"/>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935" t="s">
        <v>202</v>
      </c>
      <c r="R30" s="935"/>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950"/>
      <c r="B1" s="950"/>
      <c r="C1" s="950"/>
      <c r="D1" s="11"/>
      <c r="E1" s="11"/>
      <c r="F1" s="11"/>
      <c r="G1" s="11"/>
      <c r="H1" s="11"/>
      <c r="I1" s="11"/>
      <c r="J1" s="11"/>
      <c r="K1" s="11"/>
      <c r="L1" s="11"/>
      <c r="M1" s="11"/>
      <c r="N1" s="11"/>
      <c r="O1" s="11"/>
      <c r="P1" s="11"/>
      <c r="Q1" s="11"/>
      <c r="R1" s="11"/>
      <c r="S1" s="11"/>
      <c r="T1" s="11"/>
      <c r="U1" s="11"/>
      <c r="V1" s="11"/>
      <c r="W1" s="11"/>
      <c r="X1" s="946" t="s">
        <v>212</v>
      </c>
      <c r="Y1" s="946"/>
      <c r="Z1" s="946"/>
      <c r="AA1" s="946"/>
      <c r="AB1" s="946"/>
      <c r="AC1" s="946"/>
      <c r="AD1" s="946"/>
      <c r="AE1" s="946"/>
      <c r="AF1" s="11"/>
    </row>
    <row r="2" spans="1:32" ht="18.75">
      <c r="A2" s="947" t="s">
        <v>1051</v>
      </c>
      <c r="B2" s="947"/>
      <c r="C2" s="947"/>
      <c r="D2" s="947"/>
      <c r="E2" s="947"/>
      <c r="F2" s="947"/>
      <c r="G2" s="947"/>
      <c r="H2" s="947"/>
      <c r="I2" s="947"/>
      <c r="J2" s="947"/>
      <c r="K2" s="947"/>
      <c r="L2" s="947"/>
      <c r="M2" s="947"/>
      <c r="N2" s="947"/>
      <c r="O2" s="947"/>
      <c r="P2" s="947"/>
      <c r="Q2" s="947"/>
      <c r="R2" s="947"/>
      <c r="S2" s="947"/>
      <c r="T2" s="947"/>
      <c r="U2" s="947"/>
      <c r="V2" s="947"/>
      <c r="W2" s="947"/>
      <c r="X2" s="947"/>
      <c r="Y2" s="947"/>
      <c r="Z2" s="947"/>
      <c r="AA2" s="947"/>
      <c r="AB2" s="947"/>
      <c r="AC2" s="947"/>
      <c r="AD2" s="947"/>
      <c r="AE2" s="947"/>
      <c r="AF2" s="12"/>
    </row>
    <row r="3" spans="1:32" ht="15.75">
      <c r="A3" s="948" t="str">
        <f>'48'!A3:F3</f>
        <v>(Kèm theo Nghị quyết số: 34/NQ-HĐND ngày 25 tháng 6 năm 2025 của HĐND tỉnh Lạng Sơn)</v>
      </c>
      <c r="B3" s="948"/>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949" t="s">
        <v>148</v>
      </c>
      <c r="AA5" s="949"/>
      <c r="AB5" s="949"/>
      <c r="AC5" s="949"/>
      <c r="AD5" s="949"/>
      <c r="AE5" s="949"/>
      <c r="AF5" s="571"/>
    </row>
    <row r="6" spans="1:32" ht="21.75" customHeight="1">
      <c r="A6" s="938" t="s">
        <v>94</v>
      </c>
      <c r="B6" s="938" t="s">
        <v>213</v>
      </c>
      <c r="C6" s="938" t="s">
        <v>68</v>
      </c>
      <c r="D6" s="938"/>
      <c r="E6" s="938"/>
      <c r="F6" s="938"/>
      <c r="G6" s="938"/>
      <c r="H6" s="938"/>
      <c r="I6" s="938"/>
      <c r="J6" s="938"/>
      <c r="K6" s="938"/>
      <c r="L6" s="938"/>
      <c r="M6" s="938" t="s">
        <v>69</v>
      </c>
      <c r="N6" s="938"/>
      <c r="O6" s="938"/>
      <c r="P6" s="938"/>
      <c r="Q6" s="938"/>
      <c r="R6" s="938"/>
      <c r="S6" s="938"/>
      <c r="T6" s="938"/>
      <c r="U6" s="938"/>
      <c r="V6" s="938"/>
      <c r="W6" s="938" t="s">
        <v>70</v>
      </c>
      <c r="X6" s="938"/>
      <c r="Y6" s="938"/>
      <c r="Z6" s="938"/>
      <c r="AA6" s="938"/>
      <c r="AB6" s="938"/>
      <c r="AC6" s="938"/>
      <c r="AD6" s="938"/>
      <c r="AE6" s="938"/>
      <c r="AF6" s="13"/>
    </row>
    <row r="7" spans="1:32" ht="126">
      <c r="A7" s="938"/>
      <c r="B7" s="938"/>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912"/>
      <c r="B1" s="912"/>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899" t="str">
        <f>'48'!A3:F3</f>
        <v>(Kèm theo Nghị quyết số: 34/NQ-HĐND ngày 25 tháng 6 năm 2025 của HĐND tỉnh Lạng Sơn)</v>
      </c>
      <c r="B3" s="899"/>
      <c r="C3" s="899"/>
      <c r="D3" s="899"/>
      <c r="E3" s="899"/>
      <c r="F3" s="899"/>
      <c r="G3" s="899"/>
      <c r="H3" s="899"/>
      <c r="I3" s="899"/>
      <c r="J3" s="899"/>
      <c r="K3" s="899"/>
      <c r="L3" s="899"/>
      <c r="M3" s="899"/>
      <c r="N3" s="899"/>
      <c r="O3" s="899"/>
      <c r="P3" s="899"/>
      <c r="Q3" s="899"/>
      <c r="R3" s="899"/>
      <c r="S3" s="899"/>
      <c r="T3" s="899"/>
      <c r="U3" s="29"/>
      <c r="V3" s="29"/>
    </row>
    <row r="4" spans="1:22" ht="15" customHeight="1">
      <c r="D4" s="575"/>
      <c r="E4" s="335">
        <f>D4-D8</f>
        <v>-1986850.3123760002</v>
      </c>
      <c r="R4" s="951" t="s">
        <v>764</v>
      </c>
      <c r="S4" s="951"/>
      <c r="T4" s="951"/>
      <c r="U4" s="26"/>
      <c r="V4" s="26"/>
    </row>
    <row r="5" spans="1:22" ht="15" customHeight="1">
      <c r="A5" s="954" t="s">
        <v>94</v>
      </c>
      <c r="B5" s="954" t="s">
        <v>213</v>
      </c>
      <c r="C5" s="955" t="s">
        <v>68</v>
      </c>
      <c r="D5" s="954" t="s">
        <v>69</v>
      </c>
      <c r="E5" s="954" t="s">
        <v>178</v>
      </c>
      <c r="F5" s="954" t="s">
        <v>352</v>
      </c>
      <c r="G5" s="954" t="s">
        <v>176</v>
      </c>
      <c r="H5" s="954" t="s">
        <v>177</v>
      </c>
      <c r="I5" s="954" t="s">
        <v>183</v>
      </c>
      <c r="J5" s="954" t="s">
        <v>184</v>
      </c>
      <c r="K5" s="954" t="s">
        <v>353</v>
      </c>
      <c r="L5" s="954" t="s">
        <v>186</v>
      </c>
      <c r="M5" s="954" t="s">
        <v>187</v>
      </c>
      <c r="N5" s="954" t="s">
        <v>179</v>
      </c>
      <c r="O5" s="952" t="s">
        <v>354</v>
      </c>
      <c r="P5" s="953"/>
      <c r="Q5" s="954" t="s">
        <v>188</v>
      </c>
      <c r="R5" s="954" t="s">
        <v>355</v>
      </c>
      <c r="S5" s="954" t="s">
        <v>356</v>
      </c>
      <c r="T5" s="954" t="s">
        <v>357</v>
      </c>
      <c r="U5" s="26"/>
      <c r="V5" s="26"/>
    </row>
    <row r="6" spans="1:22" ht="82.5" customHeight="1">
      <c r="A6" s="954"/>
      <c r="B6" s="954"/>
      <c r="C6" s="956"/>
      <c r="D6" s="954"/>
      <c r="E6" s="954"/>
      <c r="F6" s="954"/>
      <c r="G6" s="954"/>
      <c r="H6" s="954"/>
      <c r="I6" s="954"/>
      <c r="J6" s="954"/>
      <c r="K6" s="954"/>
      <c r="L6" s="954"/>
      <c r="M6" s="954"/>
      <c r="N6" s="954"/>
      <c r="O6" s="63" t="s">
        <v>358</v>
      </c>
      <c r="P6" s="63" t="s">
        <v>359</v>
      </c>
      <c r="Q6" s="954"/>
      <c r="R6" s="954"/>
      <c r="S6" s="954"/>
      <c r="T6" s="954"/>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957"/>
      <c r="B1" s="957"/>
      <c r="C1" s="18"/>
      <c r="D1" s="18"/>
      <c r="E1" s="394"/>
      <c r="F1" s="18"/>
      <c r="G1" s="18"/>
      <c r="H1" s="18"/>
      <c r="I1" s="18"/>
      <c r="J1" s="18"/>
      <c r="K1" s="18"/>
      <c r="L1" s="18"/>
      <c r="M1" s="18"/>
      <c r="N1" s="18"/>
      <c r="O1" s="18"/>
      <c r="P1" s="897" t="s">
        <v>378</v>
      </c>
      <c r="Q1" s="897"/>
      <c r="R1" s="897"/>
      <c r="S1" s="897"/>
      <c r="T1" s="897"/>
    </row>
    <row r="2" spans="1:20" ht="18.75" customHeight="1">
      <c r="A2" s="936" t="s">
        <v>1050</v>
      </c>
      <c r="B2" s="936"/>
      <c r="C2" s="936"/>
      <c r="D2" s="936"/>
      <c r="E2" s="936"/>
      <c r="F2" s="936"/>
      <c r="G2" s="936"/>
      <c r="H2" s="936"/>
      <c r="I2" s="936"/>
      <c r="J2" s="936"/>
      <c r="K2" s="936"/>
      <c r="L2" s="936"/>
      <c r="M2" s="936"/>
      <c r="N2" s="936"/>
      <c r="O2" s="936"/>
      <c r="P2" s="936"/>
      <c r="Q2" s="936"/>
      <c r="R2" s="936"/>
      <c r="S2" s="936"/>
      <c r="T2" s="936"/>
    </row>
    <row r="3" spans="1:20" ht="15" customHeight="1">
      <c r="A3" s="899" t="str">
        <f>'48'!A3:F3</f>
        <v>(Kèm theo Nghị quyết số: 34/NQ-HĐND ngày 25 tháng 6 năm 2025 của HĐND tỉnh Lạng Sơn)</v>
      </c>
      <c r="B3" s="899"/>
      <c r="C3" s="899"/>
      <c r="D3" s="899"/>
      <c r="E3" s="899"/>
      <c r="F3" s="899"/>
      <c r="G3" s="899"/>
      <c r="H3" s="899"/>
      <c r="I3" s="899"/>
      <c r="J3" s="899"/>
      <c r="K3" s="899"/>
      <c r="L3" s="899"/>
      <c r="M3" s="899"/>
      <c r="N3" s="899"/>
      <c r="O3" s="899"/>
      <c r="P3" s="899"/>
      <c r="Q3" s="899"/>
      <c r="R3" s="899"/>
      <c r="S3" s="899"/>
      <c r="T3" s="899"/>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959" t="s">
        <v>94</v>
      </c>
      <c r="B5" s="959" t="s">
        <v>213</v>
      </c>
      <c r="C5" s="958" t="s">
        <v>68</v>
      </c>
      <c r="D5" s="958" t="s">
        <v>69</v>
      </c>
      <c r="E5" s="958" t="s">
        <v>178</v>
      </c>
      <c r="F5" s="958" t="s">
        <v>182</v>
      </c>
      <c r="G5" s="958" t="s">
        <v>176</v>
      </c>
      <c r="H5" s="958" t="s">
        <v>177</v>
      </c>
      <c r="I5" s="958" t="s">
        <v>183</v>
      </c>
      <c r="J5" s="958" t="s">
        <v>184</v>
      </c>
      <c r="K5" s="958" t="s">
        <v>185</v>
      </c>
      <c r="L5" s="958" t="s">
        <v>186</v>
      </c>
      <c r="M5" s="958" t="s">
        <v>187</v>
      </c>
      <c r="N5" s="958" t="s">
        <v>179</v>
      </c>
      <c r="O5" s="958" t="s">
        <v>354</v>
      </c>
      <c r="P5" s="958"/>
      <c r="Q5" s="958" t="s">
        <v>188</v>
      </c>
      <c r="R5" s="958" t="s">
        <v>189</v>
      </c>
      <c r="S5" s="958" t="s">
        <v>379</v>
      </c>
      <c r="T5" s="959" t="s">
        <v>70</v>
      </c>
    </row>
    <row r="6" spans="1:20" ht="123.75" customHeight="1">
      <c r="A6" s="959"/>
      <c r="B6" s="959"/>
      <c r="C6" s="958"/>
      <c r="D6" s="958"/>
      <c r="E6" s="958"/>
      <c r="F6" s="958"/>
      <c r="G6" s="958"/>
      <c r="H6" s="958"/>
      <c r="I6" s="958"/>
      <c r="J6" s="958"/>
      <c r="K6" s="958"/>
      <c r="L6" s="958"/>
      <c r="M6" s="958"/>
      <c r="N6" s="958"/>
      <c r="O6" s="395" t="s">
        <v>358</v>
      </c>
      <c r="P6" s="395" t="s">
        <v>359</v>
      </c>
      <c r="Q6" s="958"/>
      <c r="R6" s="958"/>
      <c r="S6" s="958"/>
      <c r="T6" s="959"/>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897" t="s">
        <v>413</v>
      </c>
      <c r="I1" s="897"/>
      <c r="J1" s="897"/>
      <c r="K1" s="897"/>
    </row>
    <row r="2" spans="1:13" ht="15.75">
      <c r="A2" s="23"/>
      <c r="B2" s="18"/>
      <c r="C2" s="18"/>
      <c r="D2" s="18"/>
      <c r="E2" s="18"/>
      <c r="F2" s="18"/>
      <c r="G2" s="18"/>
      <c r="H2" s="401"/>
      <c r="I2" s="401"/>
      <c r="J2" s="401"/>
      <c r="K2" s="401"/>
    </row>
    <row r="3" spans="1:13" s="407" customFormat="1" ht="39.75" customHeight="1">
      <c r="A3" s="936" t="s">
        <v>1063</v>
      </c>
      <c r="B3" s="936"/>
      <c r="C3" s="936"/>
      <c r="D3" s="936"/>
      <c r="E3" s="936"/>
      <c r="F3" s="936"/>
      <c r="G3" s="936"/>
      <c r="H3" s="936"/>
      <c r="I3" s="936"/>
      <c r="J3" s="936"/>
      <c r="K3" s="936"/>
    </row>
    <row r="4" spans="1:13" s="408" customFormat="1" ht="20.25" customHeight="1">
      <c r="A4" s="914" t="str">
        <f>'48'!A3:F3</f>
        <v>(Kèm theo Nghị quyết số: 34/NQ-HĐND ngày 25 tháng 6 năm 2025 của HĐND tỉnh Lạng Sơn)</v>
      </c>
      <c r="B4" s="914"/>
      <c r="C4" s="914"/>
      <c r="D4" s="914"/>
      <c r="E4" s="914"/>
      <c r="F4" s="914"/>
      <c r="G4" s="914"/>
      <c r="H4" s="914"/>
      <c r="I4" s="914"/>
      <c r="J4" s="914"/>
      <c r="K4" s="914"/>
    </row>
    <row r="5" spans="1:13" ht="15.75">
      <c r="A5" s="96"/>
      <c r="B5" s="96"/>
      <c r="C5" s="96"/>
      <c r="D5" s="97"/>
      <c r="E5" s="96"/>
      <c r="F5" s="96"/>
      <c r="G5" s="96"/>
      <c r="H5" s="334">
        <f>'54'!O5</f>
        <v>0</v>
      </c>
      <c r="I5" s="951" t="s">
        <v>148</v>
      </c>
      <c r="J5" s="951"/>
      <c r="K5" s="951"/>
      <c r="L5" s="98"/>
      <c r="M5" s="98">
        <f>H5-H9</f>
        <v>-2236997.5950549999</v>
      </c>
    </row>
    <row r="6" spans="1:13" ht="22.5" customHeight="1">
      <c r="A6" s="962" t="s">
        <v>94</v>
      </c>
      <c r="B6" s="962" t="s">
        <v>213</v>
      </c>
      <c r="C6" s="962" t="s">
        <v>414</v>
      </c>
      <c r="D6" s="962" t="s">
        <v>192</v>
      </c>
      <c r="E6" s="962"/>
      <c r="F6" s="962"/>
      <c r="G6" s="962"/>
      <c r="H6" s="962" t="s">
        <v>415</v>
      </c>
      <c r="I6" s="962" t="s">
        <v>416</v>
      </c>
      <c r="J6" s="962" t="s">
        <v>354</v>
      </c>
      <c r="K6" s="962"/>
    </row>
    <row r="7" spans="1:13" ht="91.5" customHeight="1">
      <c r="A7" s="962"/>
      <c r="B7" s="962"/>
      <c r="C7" s="962"/>
      <c r="D7" s="296" t="s">
        <v>417</v>
      </c>
      <c r="E7" s="296" t="s">
        <v>418</v>
      </c>
      <c r="F7" s="296" t="s">
        <v>419</v>
      </c>
      <c r="G7" s="296" t="s">
        <v>420</v>
      </c>
      <c r="H7" s="962"/>
      <c r="I7" s="962"/>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960"/>
      <c r="C105" s="960"/>
      <c r="D105" s="960"/>
      <c r="E105" s="960"/>
      <c r="F105" s="960"/>
      <c r="G105" s="960"/>
      <c r="H105" s="960"/>
      <c r="I105" s="960"/>
      <c r="J105" s="960"/>
      <c r="K105" s="406"/>
      <c r="L105" s="406"/>
      <c r="M105" s="406"/>
      <c r="N105" s="406"/>
      <c r="O105" s="406"/>
      <c r="P105" s="406"/>
      <c r="Q105" s="95"/>
    </row>
    <row r="106" spans="1:17" ht="18.75" customHeight="1">
      <c r="B106" s="961"/>
      <c r="C106" s="961"/>
      <c r="D106" s="961"/>
      <c r="E106" s="961"/>
      <c r="F106" s="961"/>
      <c r="G106" s="961"/>
      <c r="H106" s="961"/>
      <c r="I106" s="961"/>
      <c r="J106" s="961"/>
      <c r="K106" s="961"/>
      <c r="L106" s="961"/>
      <c r="M106" s="961"/>
      <c r="N106" s="961"/>
      <c r="O106" s="961"/>
      <c r="P106" s="961"/>
      <c r="Q106" s="961"/>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896"/>
      <c r="B1" s="896"/>
      <c r="C1" s="896"/>
      <c r="F1" s="896"/>
      <c r="G1" s="896"/>
      <c r="H1" s="896"/>
      <c r="P1" s="897" t="s">
        <v>428</v>
      </c>
      <c r="Q1" s="897"/>
      <c r="R1" s="897"/>
      <c r="S1" s="897"/>
      <c r="T1" s="897"/>
      <c r="U1" s="897"/>
    </row>
    <row r="2" spans="1:26" ht="18.75">
      <c r="A2" s="898" t="s">
        <v>1047</v>
      </c>
      <c r="B2" s="898"/>
      <c r="C2" s="898"/>
      <c r="D2" s="898"/>
      <c r="E2" s="898"/>
      <c r="F2" s="898"/>
      <c r="G2" s="898"/>
      <c r="H2" s="898"/>
      <c r="I2" s="898"/>
      <c r="J2" s="898"/>
      <c r="K2" s="898"/>
      <c r="L2" s="898"/>
      <c r="M2" s="898"/>
      <c r="N2" s="898"/>
      <c r="O2" s="898"/>
      <c r="P2" s="898"/>
      <c r="Q2" s="898"/>
      <c r="R2" s="898"/>
      <c r="S2" s="898"/>
      <c r="T2" s="898"/>
      <c r="U2" s="898"/>
    </row>
    <row r="3" spans="1:26">
      <c r="A3" s="899" t="str">
        <f>'48'!A3:F3</f>
        <v>(Kèm theo Nghị quyết số: 34/NQ-HĐND ngày 25 tháng 6 năm 2025 của HĐND tỉnh Lạng Sơn)</v>
      </c>
      <c r="B3" s="899"/>
      <c r="C3" s="899"/>
      <c r="D3" s="899"/>
      <c r="E3" s="899"/>
      <c r="F3" s="899"/>
      <c r="G3" s="899"/>
      <c r="H3" s="899"/>
      <c r="I3" s="899"/>
      <c r="J3" s="899"/>
      <c r="K3" s="899"/>
      <c r="L3" s="899"/>
      <c r="M3" s="899"/>
      <c r="N3" s="899"/>
      <c r="O3" s="899"/>
      <c r="P3" s="899"/>
      <c r="Q3" s="899"/>
      <c r="R3" s="899"/>
      <c r="S3" s="899"/>
      <c r="T3" s="899"/>
      <c r="U3" s="899"/>
    </row>
    <row r="4" spans="1:26">
      <c r="S4" s="966" t="s">
        <v>429</v>
      </c>
      <c r="T4" s="966"/>
      <c r="U4" s="966"/>
    </row>
    <row r="5" spans="1:26">
      <c r="A5" s="939" t="s">
        <v>94</v>
      </c>
      <c r="B5" s="939" t="s">
        <v>430</v>
      </c>
      <c r="C5" s="939" t="s">
        <v>68</v>
      </c>
      <c r="D5" s="939"/>
      <c r="E5" s="939"/>
      <c r="F5" s="939"/>
      <c r="G5" s="939" t="s">
        <v>69</v>
      </c>
      <c r="H5" s="939"/>
      <c r="I5" s="939"/>
      <c r="J5" s="939"/>
      <c r="K5" s="939"/>
      <c r="L5" s="939"/>
      <c r="M5" s="939"/>
      <c r="N5" s="939"/>
      <c r="O5" s="939"/>
      <c r="P5" s="939"/>
      <c r="Q5" s="939"/>
      <c r="R5" s="939"/>
      <c r="S5" s="965" t="s">
        <v>7</v>
      </c>
      <c r="T5" s="965"/>
      <c r="U5" s="965"/>
      <c r="W5" s="21"/>
      <c r="X5" s="21"/>
      <c r="Y5" s="21"/>
      <c r="Z5" s="21"/>
    </row>
    <row r="6" spans="1:26">
      <c r="A6" s="939"/>
      <c r="B6" s="939"/>
      <c r="C6" s="939" t="s">
        <v>214</v>
      </c>
      <c r="D6" s="939" t="s">
        <v>354</v>
      </c>
      <c r="E6" s="939"/>
      <c r="F6" s="939"/>
      <c r="G6" s="939" t="s">
        <v>214</v>
      </c>
      <c r="H6" s="939" t="s">
        <v>354</v>
      </c>
      <c r="I6" s="939"/>
      <c r="J6" s="939"/>
      <c r="K6" s="939"/>
      <c r="L6" s="939"/>
      <c r="M6" s="939"/>
      <c r="N6" s="939"/>
      <c r="O6" s="939"/>
      <c r="P6" s="939"/>
      <c r="Q6" s="939"/>
      <c r="R6" s="939"/>
      <c r="S6" s="965" t="s">
        <v>354</v>
      </c>
      <c r="T6" s="965"/>
      <c r="U6" s="965"/>
      <c r="W6" s="21"/>
      <c r="X6" s="21"/>
      <c r="Y6" s="21"/>
      <c r="Z6" s="21"/>
    </row>
    <row r="7" spans="1:26">
      <c r="A7" s="939"/>
      <c r="B7" s="939"/>
      <c r="C7" s="939"/>
      <c r="D7" s="939" t="s">
        <v>151</v>
      </c>
      <c r="E7" s="939" t="s">
        <v>39</v>
      </c>
      <c r="F7" s="939" t="s">
        <v>431</v>
      </c>
      <c r="G7" s="939"/>
      <c r="H7" s="939" t="s">
        <v>151</v>
      </c>
      <c r="I7" s="939"/>
      <c r="J7" s="939"/>
      <c r="K7" s="939" t="s">
        <v>39</v>
      </c>
      <c r="L7" s="939"/>
      <c r="M7" s="939"/>
      <c r="N7" s="939" t="s">
        <v>432</v>
      </c>
      <c r="O7" s="939"/>
      <c r="P7" s="939"/>
      <c r="Q7" s="964" t="s">
        <v>50</v>
      </c>
      <c r="R7" s="964" t="s">
        <v>433</v>
      </c>
      <c r="S7" s="939" t="s">
        <v>214</v>
      </c>
      <c r="T7" s="939" t="s">
        <v>151</v>
      </c>
      <c r="U7" s="939" t="s">
        <v>39</v>
      </c>
      <c r="W7" s="21"/>
      <c r="X7" s="21"/>
      <c r="Y7" s="285">
        <f>'49'!D48</f>
        <v>2202629</v>
      </c>
      <c r="Z7" s="251">
        <f>Q11-Y7</f>
        <v>0</v>
      </c>
    </row>
    <row r="8" spans="1:26">
      <c r="A8" s="939"/>
      <c r="B8" s="939"/>
      <c r="C8" s="939"/>
      <c r="D8" s="939"/>
      <c r="E8" s="939"/>
      <c r="F8" s="939"/>
      <c r="G8" s="939"/>
      <c r="H8" s="939" t="s">
        <v>214</v>
      </c>
      <c r="I8" s="939" t="s">
        <v>354</v>
      </c>
      <c r="J8" s="939"/>
      <c r="K8" s="939" t="s">
        <v>214</v>
      </c>
      <c r="L8" s="939" t="s">
        <v>354</v>
      </c>
      <c r="M8" s="939"/>
      <c r="N8" s="939" t="s">
        <v>214</v>
      </c>
      <c r="O8" s="939" t="s">
        <v>354</v>
      </c>
      <c r="P8" s="939"/>
      <c r="Q8" s="964"/>
      <c r="R8" s="964"/>
      <c r="S8" s="939"/>
      <c r="T8" s="939"/>
      <c r="U8" s="939"/>
      <c r="W8" s="21"/>
      <c r="X8" s="21"/>
      <c r="Y8" s="21"/>
      <c r="Z8" s="21"/>
    </row>
    <row r="9" spans="1:26" ht="78.75">
      <c r="A9" s="939"/>
      <c r="B9" s="939"/>
      <c r="C9" s="939"/>
      <c r="D9" s="939"/>
      <c r="E9" s="939"/>
      <c r="F9" s="939"/>
      <c r="G9" s="939"/>
      <c r="H9" s="939"/>
      <c r="I9" s="5" t="s">
        <v>434</v>
      </c>
      <c r="J9" s="5" t="s">
        <v>182</v>
      </c>
      <c r="K9" s="939"/>
      <c r="L9" s="5" t="s">
        <v>434</v>
      </c>
      <c r="M9" s="5" t="s">
        <v>182</v>
      </c>
      <c r="N9" s="939"/>
      <c r="O9" s="21" t="s">
        <v>151</v>
      </c>
      <c r="P9" s="5" t="s">
        <v>39</v>
      </c>
      <c r="Q9" s="964"/>
      <c r="R9" s="964"/>
      <c r="S9" s="939"/>
      <c r="T9" s="939"/>
      <c r="U9" s="939"/>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963"/>
      <c r="B23" s="963"/>
    </row>
    <row r="25" spans="1:24">
      <c r="Q25" s="963"/>
      <c r="R25" s="963"/>
      <c r="S25" s="963"/>
      <c r="T25" s="963"/>
      <c r="U25" s="963"/>
      <c r="V25" s="963"/>
    </row>
    <row r="26" spans="1:24">
      <c r="Q26" s="963"/>
      <c r="R26" s="963"/>
      <c r="S26" s="963"/>
      <c r="T26" s="963"/>
      <c r="U26" s="963"/>
      <c r="V26" s="963"/>
    </row>
    <row r="27" spans="1:24">
      <c r="Q27" s="963"/>
      <c r="R27" s="963"/>
      <c r="S27" s="963"/>
      <c r="T27" s="963"/>
      <c r="U27" s="963"/>
      <c r="V27" s="963"/>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967"/>
      <c r="B1" s="967"/>
      <c r="C1" s="967"/>
      <c r="T1" s="968" t="s">
        <v>437</v>
      </c>
      <c r="U1" s="968"/>
      <c r="V1" s="968"/>
      <c r="W1" s="968"/>
      <c r="X1" s="968"/>
      <c r="Y1" s="968"/>
      <c r="Z1" s="968"/>
    </row>
    <row r="2" spans="1:26" s="95" customFormat="1" ht="18.75">
      <c r="A2" s="969" t="s">
        <v>1048</v>
      </c>
      <c r="B2" s="969"/>
      <c r="C2" s="969"/>
      <c r="D2" s="969"/>
      <c r="E2" s="969"/>
      <c r="F2" s="969"/>
      <c r="G2" s="969"/>
      <c r="H2" s="969"/>
      <c r="I2" s="969"/>
      <c r="J2" s="969"/>
      <c r="K2" s="969"/>
      <c r="L2" s="969"/>
      <c r="M2" s="969"/>
      <c r="N2" s="969"/>
      <c r="O2" s="969"/>
      <c r="P2" s="969"/>
      <c r="Q2" s="969"/>
      <c r="R2" s="969"/>
      <c r="S2" s="969"/>
      <c r="T2" s="969"/>
      <c r="U2" s="969"/>
      <c r="V2" s="969"/>
      <c r="W2" s="969"/>
      <c r="X2" s="969"/>
      <c r="Y2" s="969"/>
      <c r="Z2" s="969"/>
    </row>
    <row r="3" spans="1:26" s="428" customFormat="1" ht="16.5">
      <c r="A3" s="914" t="str">
        <f>'48'!A3:F3</f>
        <v>(Kèm theo Nghị quyết số: 34/NQ-HĐND ngày 25 tháng 6 năm 2025 của HĐND tỉnh Lạng Sơn)</v>
      </c>
      <c r="B3" s="914"/>
      <c r="C3" s="914"/>
      <c r="D3" s="914"/>
      <c r="E3" s="914"/>
      <c r="F3" s="914"/>
      <c r="G3" s="914"/>
      <c r="H3" s="914"/>
      <c r="I3" s="914"/>
      <c r="J3" s="914"/>
      <c r="K3" s="914"/>
      <c r="L3" s="914"/>
      <c r="M3" s="914"/>
      <c r="N3" s="914"/>
      <c r="O3" s="914"/>
      <c r="P3" s="914"/>
      <c r="Q3" s="914"/>
      <c r="R3" s="914"/>
      <c r="S3" s="914"/>
      <c r="T3" s="914"/>
      <c r="U3" s="914"/>
      <c r="V3" s="914"/>
      <c r="W3" s="914"/>
      <c r="X3" s="914"/>
      <c r="Y3" s="914"/>
      <c r="Z3" s="914"/>
    </row>
    <row r="4" spans="1:26">
      <c r="C4" s="20"/>
      <c r="T4" s="951" t="s">
        <v>148</v>
      </c>
      <c r="U4" s="951"/>
      <c r="V4" s="951"/>
      <c r="W4" s="951"/>
      <c r="X4" s="951"/>
      <c r="Y4" s="951"/>
      <c r="Z4" s="951"/>
    </row>
    <row r="5" spans="1:26" ht="21" customHeight="1">
      <c r="A5" s="939" t="s">
        <v>94</v>
      </c>
      <c r="B5" s="939" t="s">
        <v>213</v>
      </c>
      <c r="C5" s="939" t="s">
        <v>68</v>
      </c>
      <c r="D5" s="939"/>
      <c r="E5" s="939"/>
      <c r="F5" s="939"/>
      <c r="G5" s="939"/>
      <c r="H5" s="939"/>
      <c r="I5" s="939"/>
      <c r="J5" s="939"/>
      <c r="K5" s="939" t="s">
        <v>69</v>
      </c>
      <c r="L5" s="939"/>
      <c r="M5" s="939"/>
      <c r="N5" s="939"/>
      <c r="O5" s="939"/>
      <c r="P5" s="939"/>
      <c r="Q5" s="939"/>
      <c r="R5" s="939"/>
      <c r="S5" s="939" t="s">
        <v>70</v>
      </c>
      <c r="T5" s="939"/>
      <c r="U5" s="939"/>
      <c r="V5" s="939"/>
      <c r="W5" s="939"/>
      <c r="X5" s="939"/>
      <c r="Y5" s="939"/>
      <c r="Z5" s="939"/>
    </row>
    <row r="6" spans="1:26" ht="21" customHeight="1">
      <c r="A6" s="939"/>
      <c r="B6" s="939"/>
      <c r="C6" s="939" t="s">
        <v>214</v>
      </c>
      <c r="D6" s="939" t="s">
        <v>438</v>
      </c>
      <c r="E6" s="939" t="s">
        <v>439</v>
      </c>
      <c r="F6" s="939"/>
      <c r="G6" s="939"/>
      <c r="H6" s="939"/>
      <c r="I6" s="939"/>
      <c r="J6" s="939"/>
      <c r="K6" s="939" t="s">
        <v>214</v>
      </c>
      <c r="L6" s="939" t="s">
        <v>438</v>
      </c>
      <c r="M6" s="957" t="s">
        <v>439</v>
      </c>
      <c r="N6" s="957"/>
      <c r="O6" s="957"/>
      <c r="P6" s="957"/>
      <c r="Q6" s="957"/>
      <c r="R6" s="957"/>
      <c r="S6" s="939" t="s">
        <v>214</v>
      </c>
      <c r="T6" s="939" t="s">
        <v>440</v>
      </c>
      <c r="U6" s="939" t="s">
        <v>439</v>
      </c>
      <c r="V6" s="939"/>
      <c r="W6" s="939"/>
      <c r="X6" s="939"/>
      <c r="Y6" s="939"/>
      <c r="Z6" s="939"/>
    </row>
    <row r="7" spans="1:26" ht="21" customHeight="1">
      <c r="A7" s="939"/>
      <c r="B7" s="939"/>
      <c r="C7" s="939"/>
      <c r="D7" s="939"/>
      <c r="E7" s="939" t="s">
        <v>214</v>
      </c>
      <c r="F7" s="939"/>
      <c r="G7" s="939"/>
      <c r="H7" s="939" t="s">
        <v>441</v>
      </c>
      <c r="I7" s="939" t="s">
        <v>442</v>
      </c>
      <c r="J7" s="939" t="s">
        <v>443</v>
      </c>
      <c r="K7" s="939"/>
      <c r="L7" s="939"/>
      <c r="M7" s="939" t="s">
        <v>214</v>
      </c>
      <c r="N7" s="939" t="s">
        <v>444</v>
      </c>
      <c r="O7" s="939"/>
      <c r="P7" s="939" t="s">
        <v>441</v>
      </c>
      <c r="Q7" s="939" t="s">
        <v>442</v>
      </c>
      <c r="R7" s="939" t="s">
        <v>443</v>
      </c>
      <c r="S7" s="939"/>
      <c r="T7" s="939"/>
      <c r="U7" s="939" t="s">
        <v>214</v>
      </c>
      <c r="V7" s="939" t="s">
        <v>444</v>
      </c>
      <c r="W7" s="939"/>
      <c r="X7" s="939" t="s">
        <v>441</v>
      </c>
      <c r="Y7" s="939" t="s">
        <v>442</v>
      </c>
      <c r="Z7" s="939" t="s">
        <v>443</v>
      </c>
    </row>
    <row r="8" spans="1:26">
      <c r="A8" s="939"/>
      <c r="B8" s="939"/>
      <c r="C8" s="939"/>
      <c r="D8" s="939"/>
      <c r="E8" s="939"/>
      <c r="F8" s="939" t="s">
        <v>445</v>
      </c>
      <c r="G8" s="939" t="s">
        <v>446</v>
      </c>
      <c r="H8" s="939"/>
      <c r="I8" s="939"/>
      <c r="J8" s="939"/>
      <c r="K8" s="939"/>
      <c r="L8" s="939"/>
      <c r="M8" s="939"/>
      <c r="N8" s="939" t="s">
        <v>445</v>
      </c>
      <c r="O8" s="939" t="s">
        <v>446</v>
      </c>
      <c r="P8" s="939"/>
      <c r="Q8" s="939"/>
      <c r="R8" s="939"/>
      <c r="S8" s="939"/>
      <c r="T8" s="939"/>
      <c r="U8" s="939"/>
      <c r="V8" s="939" t="s">
        <v>445</v>
      </c>
      <c r="W8" s="939" t="s">
        <v>446</v>
      </c>
      <c r="X8" s="939"/>
      <c r="Y8" s="939"/>
      <c r="Z8" s="939"/>
    </row>
    <row r="9" spans="1:26">
      <c r="A9" s="939"/>
      <c r="B9" s="939"/>
      <c r="C9" s="939"/>
      <c r="D9" s="939"/>
      <c r="E9" s="939"/>
      <c r="F9" s="939"/>
      <c r="G9" s="939"/>
      <c r="H9" s="939"/>
      <c r="I9" s="939"/>
      <c r="J9" s="939"/>
      <c r="K9" s="939"/>
      <c r="L9" s="939"/>
      <c r="M9" s="939"/>
      <c r="N9" s="939"/>
      <c r="O9" s="939"/>
      <c r="P9" s="939"/>
      <c r="Q9" s="939"/>
      <c r="R9" s="939"/>
      <c r="S9" s="939"/>
      <c r="T9" s="939"/>
      <c r="U9" s="939"/>
      <c r="V9" s="939"/>
      <c r="W9" s="939"/>
      <c r="X9" s="939"/>
      <c r="Y9" s="939"/>
      <c r="Z9" s="939"/>
    </row>
    <row r="10" spans="1:26">
      <c r="A10" s="939"/>
      <c r="B10" s="939"/>
      <c r="C10" s="939"/>
      <c r="D10" s="939"/>
      <c r="E10" s="939"/>
      <c r="F10" s="939"/>
      <c r="G10" s="939"/>
      <c r="H10" s="939"/>
      <c r="I10" s="939"/>
      <c r="J10" s="939"/>
      <c r="K10" s="939"/>
      <c r="L10" s="939"/>
      <c r="M10" s="939"/>
      <c r="N10" s="939"/>
      <c r="O10" s="939"/>
      <c r="P10" s="939"/>
      <c r="Q10" s="939"/>
      <c r="R10" s="939"/>
      <c r="S10" s="939"/>
      <c r="T10" s="939"/>
      <c r="U10" s="939"/>
      <c r="V10" s="939"/>
      <c r="W10" s="939"/>
      <c r="X10" s="939"/>
      <c r="Y10" s="939"/>
      <c r="Z10" s="939"/>
    </row>
    <row r="11" spans="1:26">
      <c r="A11" s="939"/>
      <c r="B11" s="939"/>
      <c r="C11" s="939"/>
      <c r="D11" s="939"/>
      <c r="E11" s="939"/>
      <c r="F11" s="939"/>
      <c r="G11" s="939"/>
      <c r="H11" s="939"/>
      <c r="I11" s="939"/>
      <c r="J11" s="939"/>
      <c r="K11" s="939"/>
      <c r="L11" s="939"/>
      <c r="M11" s="939"/>
      <c r="N11" s="939"/>
      <c r="O11" s="939"/>
      <c r="P11" s="939"/>
      <c r="Q11" s="939"/>
      <c r="R11" s="939"/>
      <c r="S11" s="939"/>
      <c r="T11" s="939"/>
      <c r="U11" s="939"/>
      <c r="V11" s="939"/>
      <c r="W11" s="939"/>
      <c r="X11" s="939"/>
      <c r="Y11" s="939"/>
      <c r="Z11" s="939"/>
    </row>
    <row r="12" spans="1:26" ht="53.25" customHeight="1">
      <c r="A12" s="939"/>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963"/>
      <c r="R31" s="963"/>
      <c r="S31" s="963"/>
      <c r="T31" s="963"/>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884" t="s">
        <v>0</v>
      </c>
      <c r="B1" s="884"/>
      <c r="C1" s="213"/>
      <c r="D1" s="213"/>
      <c r="E1" s="208"/>
      <c r="F1" s="208"/>
      <c r="G1" s="885" t="s">
        <v>989</v>
      </c>
      <c r="H1" s="885"/>
      <c r="I1" s="885"/>
      <c r="J1" s="885"/>
      <c r="K1" s="885"/>
    </row>
    <row r="2" spans="1:14" ht="18.75">
      <c r="A2" s="886" t="s">
        <v>988</v>
      </c>
      <c r="B2" s="886"/>
      <c r="C2" s="886"/>
      <c r="D2" s="886"/>
      <c r="E2" s="886"/>
      <c r="F2" s="886"/>
      <c r="G2" s="886"/>
      <c r="H2" s="886"/>
      <c r="I2" s="886"/>
      <c r="J2" s="886"/>
      <c r="K2" s="886"/>
    </row>
    <row r="3" spans="1:14" ht="16.5">
      <c r="A3" s="887" t="str">
        <f>'60 TT342'!A3:L3</f>
        <v>(Kèm theo Tờ trình số:      /TTr-UBND ngày    tháng   năm 2025 của Ủy ban nhân dân tỉnh Lạng Sơn)</v>
      </c>
      <c r="B3" s="887"/>
      <c r="C3" s="887"/>
      <c r="D3" s="887"/>
      <c r="E3" s="887"/>
      <c r="F3" s="887"/>
      <c r="G3" s="887"/>
      <c r="H3" s="887"/>
      <c r="I3" s="887"/>
      <c r="J3" s="887"/>
      <c r="K3" s="887"/>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888" t="s">
        <v>94</v>
      </c>
      <c r="B6" s="888" t="s">
        <v>4</v>
      </c>
      <c r="C6" s="891" t="s">
        <v>987</v>
      </c>
      <c r="D6" s="892"/>
      <c r="E6" s="888" t="s">
        <v>986</v>
      </c>
      <c r="F6" s="891" t="s">
        <v>192</v>
      </c>
      <c r="G6" s="893"/>
      <c r="H6" s="893"/>
      <c r="I6" s="892"/>
      <c r="J6" s="891" t="s">
        <v>985</v>
      </c>
      <c r="K6" s="892"/>
    </row>
    <row r="7" spans="1:14">
      <c r="A7" s="889"/>
      <c r="B7" s="889"/>
      <c r="C7" s="888" t="s">
        <v>980</v>
      </c>
      <c r="D7" s="888" t="s">
        <v>979</v>
      </c>
      <c r="E7" s="889"/>
      <c r="F7" s="888" t="s">
        <v>984</v>
      </c>
      <c r="G7" s="888" t="s">
        <v>983</v>
      </c>
      <c r="H7" s="888" t="s">
        <v>982</v>
      </c>
      <c r="I7" s="888" t="s">
        <v>981</v>
      </c>
      <c r="J7" s="888" t="s">
        <v>980</v>
      </c>
      <c r="K7" s="888" t="s">
        <v>979</v>
      </c>
    </row>
    <row r="8" spans="1:14" ht="34.5" customHeight="1">
      <c r="A8" s="890"/>
      <c r="B8" s="890"/>
      <c r="C8" s="890"/>
      <c r="D8" s="890"/>
      <c r="E8" s="890"/>
      <c r="F8" s="890"/>
      <c r="G8" s="890"/>
      <c r="H8" s="890"/>
      <c r="I8" s="890"/>
      <c r="J8" s="890"/>
      <c r="K8" s="890"/>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897" t="s">
        <v>457</v>
      </c>
      <c r="F1" s="897"/>
      <c r="G1" s="897"/>
      <c r="H1" s="897"/>
    </row>
    <row r="2" spans="1:10" s="95" customFormat="1" ht="18.75">
      <c r="A2" s="898" t="s">
        <v>756</v>
      </c>
      <c r="B2" s="898"/>
      <c r="C2" s="898"/>
      <c r="D2" s="898"/>
      <c r="E2" s="898"/>
      <c r="F2" s="898"/>
      <c r="G2" s="898"/>
      <c r="H2" s="898"/>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951" t="s">
        <v>2</v>
      </c>
      <c r="H4" s="951"/>
    </row>
    <row r="5" spans="1:10" ht="15.75">
      <c r="A5" s="970" t="s">
        <v>94</v>
      </c>
      <c r="B5" s="970" t="s">
        <v>213</v>
      </c>
      <c r="C5" s="970" t="s">
        <v>458</v>
      </c>
      <c r="D5" s="970" t="s">
        <v>192</v>
      </c>
      <c r="E5" s="970"/>
      <c r="F5" s="970"/>
      <c r="G5" s="970"/>
      <c r="H5" s="970"/>
    </row>
    <row r="6" spans="1:10" ht="66.75" customHeight="1">
      <c r="A6" s="970"/>
      <c r="B6" s="970"/>
      <c r="C6" s="970"/>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905"/>
      <c r="B1" s="905"/>
      <c r="C1" s="905"/>
      <c r="D1" s="905"/>
      <c r="E1" s="905"/>
      <c r="F1" s="905"/>
      <c r="G1" s="905"/>
      <c r="H1" s="905"/>
      <c r="I1" s="905"/>
      <c r="J1" s="905"/>
      <c r="K1" s="905"/>
      <c r="L1" s="905"/>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897" t="s">
        <v>473</v>
      </c>
      <c r="BL1" s="897"/>
      <c r="BM1" s="897"/>
      <c r="BN1" s="897"/>
      <c r="BO1" s="897"/>
    </row>
    <row r="2" spans="1:70" s="407" customFormat="1" ht="24.95" customHeight="1">
      <c r="A2" s="987" t="s">
        <v>1137</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row>
    <row r="3" spans="1:70" s="408" customFormat="1" ht="24.95" customHeight="1">
      <c r="A3" s="906"/>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939" t="s">
        <v>94</v>
      </c>
      <c r="B5" s="939" t="s">
        <v>474</v>
      </c>
      <c r="C5" s="939" t="s">
        <v>475</v>
      </c>
      <c r="D5" s="939"/>
      <c r="E5" s="962"/>
      <c r="F5" s="962"/>
      <c r="G5" s="962"/>
      <c r="H5" s="962"/>
      <c r="I5" s="962"/>
      <c r="J5" s="962"/>
      <c r="K5" s="962"/>
      <c r="L5" s="939"/>
      <c r="M5" s="971" t="s">
        <v>1147</v>
      </c>
      <c r="N5" s="972"/>
      <c r="O5" s="972"/>
      <c r="P5" s="972"/>
      <c r="Q5" s="973"/>
      <c r="R5" s="973"/>
      <c r="S5" s="974"/>
      <c r="T5" s="975"/>
      <c r="U5" s="971" t="s">
        <v>1148</v>
      </c>
      <c r="V5" s="972"/>
      <c r="W5" s="972"/>
      <c r="X5" s="972"/>
      <c r="Y5" s="973"/>
      <c r="Z5" s="973"/>
      <c r="AA5" s="974"/>
      <c r="AB5" s="974"/>
      <c r="AC5" s="975"/>
      <c r="AD5" s="971" t="s">
        <v>1146</v>
      </c>
      <c r="AE5" s="972"/>
      <c r="AF5" s="972"/>
      <c r="AG5" s="972"/>
      <c r="AH5" s="973"/>
      <c r="AI5" s="973"/>
      <c r="AJ5" s="974"/>
      <c r="AK5" s="974"/>
      <c r="AL5" s="974"/>
      <c r="AM5" s="974"/>
      <c r="AN5" s="975"/>
      <c r="AO5" s="939" t="s">
        <v>69</v>
      </c>
      <c r="AP5" s="939"/>
      <c r="AQ5" s="939"/>
      <c r="AR5" s="939"/>
      <c r="AS5" s="939"/>
      <c r="AT5" s="939"/>
      <c r="AU5" s="939"/>
      <c r="AV5" s="939"/>
      <c r="AW5" s="939"/>
      <c r="AX5" s="939"/>
      <c r="AY5" s="939"/>
      <c r="AZ5" s="939"/>
      <c r="BA5" s="939"/>
      <c r="BB5" s="939"/>
      <c r="BC5" s="939"/>
      <c r="BD5" s="939"/>
      <c r="BE5" s="939"/>
      <c r="BF5" s="939"/>
      <c r="BG5" s="939"/>
      <c r="BH5" s="939"/>
      <c r="BI5" s="939"/>
      <c r="BJ5" s="939"/>
      <c r="BK5" s="939"/>
      <c r="BL5" s="939"/>
      <c r="BM5" s="939" t="s">
        <v>70</v>
      </c>
      <c r="BN5" s="939"/>
      <c r="BO5" s="939"/>
    </row>
    <row r="6" spans="1:70" ht="22.5" customHeight="1">
      <c r="A6" s="939"/>
      <c r="B6" s="939"/>
      <c r="C6" s="939" t="s">
        <v>476</v>
      </c>
      <c r="D6" s="939" t="s">
        <v>354</v>
      </c>
      <c r="E6" s="962"/>
      <c r="F6" s="962"/>
      <c r="G6" s="962"/>
      <c r="H6" s="962"/>
      <c r="I6" s="962"/>
      <c r="J6" s="962"/>
      <c r="K6" s="962"/>
      <c r="L6" s="939"/>
      <c r="M6" s="976" t="s">
        <v>1155</v>
      </c>
      <c r="N6" s="915" t="s">
        <v>1142</v>
      </c>
      <c r="O6" s="915" t="s">
        <v>1149</v>
      </c>
      <c r="P6" s="915" t="s">
        <v>1150</v>
      </c>
      <c r="Q6" s="915">
        <v>2754</v>
      </c>
      <c r="R6" s="915">
        <v>2908</v>
      </c>
      <c r="S6" s="915">
        <v>2449</v>
      </c>
      <c r="T6" s="915">
        <v>2433</v>
      </c>
      <c r="U6" s="976" t="s">
        <v>1156</v>
      </c>
      <c r="V6" s="915" t="s">
        <v>1141</v>
      </c>
      <c r="W6" s="915" t="s">
        <v>1149</v>
      </c>
      <c r="X6" s="915" t="s">
        <v>1150</v>
      </c>
      <c r="Y6" s="915">
        <v>2916</v>
      </c>
      <c r="Z6" s="915" t="s">
        <v>1152</v>
      </c>
      <c r="AA6" s="915" t="s">
        <v>1154</v>
      </c>
      <c r="AB6" s="915">
        <v>2908</v>
      </c>
      <c r="AC6" s="915">
        <v>2433</v>
      </c>
      <c r="AD6" s="976" t="s">
        <v>1157</v>
      </c>
      <c r="AE6" s="962" t="s">
        <v>1143</v>
      </c>
      <c r="AF6" s="962" t="s">
        <v>1149</v>
      </c>
      <c r="AG6" s="962" t="s">
        <v>1150</v>
      </c>
      <c r="AH6" s="962">
        <v>2916</v>
      </c>
      <c r="AI6" s="962" t="s">
        <v>1153</v>
      </c>
      <c r="AJ6" s="915" t="s">
        <v>1154</v>
      </c>
      <c r="AK6" s="915">
        <v>2754</v>
      </c>
      <c r="AL6" s="915">
        <v>2908</v>
      </c>
      <c r="AM6" s="915">
        <v>2433</v>
      </c>
      <c r="AN6" s="962">
        <v>2913</v>
      </c>
      <c r="AO6" s="986" t="s">
        <v>214</v>
      </c>
      <c r="AP6" s="939" t="s">
        <v>354</v>
      </c>
      <c r="AQ6" s="939"/>
      <c r="AR6" s="939" t="s">
        <v>477</v>
      </c>
      <c r="AS6" s="939"/>
      <c r="AT6" s="939"/>
      <c r="AU6" s="939"/>
      <c r="AV6" s="939"/>
      <c r="AW6" s="939"/>
      <c r="AX6" s="939"/>
      <c r="AY6" s="939"/>
      <c r="AZ6" s="939"/>
      <c r="BA6" s="939"/>
      <c r="BB6" s="939"/>
      <c r="BC6" s="939"/>
      <c r="BD6" s="939"/>
      <c r="BE6" s="939"/>
      <c r="BF6" s="939"/>
      <c r="BG6" s="939"/>
      <c r="BH6" s="939"/>
      <c r="BI6" s="939"/>
      <c r="BJ6" s="939"/>
      <c r="BK6" s="939"/>
      <c r="BL6" s="939"/>
      <c r="BM6" s="939" t="s">
        <v>214</v>
      </c>
      <c r="BN6" s="939" t="s">
        <v>151</v>
      </c>
      <c r="BO6" s="939" t="s">
        <v>39</v>
      </c>
    </row>
    <row r="7" spans="1:70" ht="37.5" customHeight="1">
      <c r="A7" s="939"/>
      <c r="B7" s="939"/>
      <c r="C7" s="939"/>
      <c r="D7" s="939"/>
      <c r="E7" s="962"/>
      <c r="F7" s="962"/>
      <c r="G7" s="962"/>
      <c r="H7" s="962"/>
      <c r="I7" s="962"/>
      <c r="J7" s="962"/>
      <c r="K7" s="962"/>
      <c r="L7" s="939"/>
      <c r="M7" s="977"/>
      <c r="N7" s="916"/>
      <c r="O7" s="916"/>
      <c r="P7" s="916"/>
      <c r="Q7" s="916"/>
      <c r="R7" s="916"/>
      <c r="S7" s="916"/>
      <c r="T7" s="916"/>
      <c r="U7" s="977"/>
      <c r="V7" s="916"/>
      <c r="W7" s="916"/>
      <c r="X7" s="916"/>
      <c r="Y7" s="916"/>
      <c r="Z7" s="916"/>
      <c r="AA7" s="916"/>
      <c r="AB7" s="916"/>
      <c r="AC7" s="916"/>
      <c r="AD7" s="977"/>
      <c r="AE7" s="962"/>
      <c r="AF7" s="962"/>
      <c r="AG7" s="962"/>
      <c r="AH7" s="962"/>
      <c r="AI7" s="962"/>
      <c r="AJ7" s="916"/>
      <c r="AK7" s="916"/>
      <c r="AL7" s="916"/>
      <c r="AM7" s="916"/>
      <c r="AN7" s="962"/>
      <c r="AO7" s="986"/>
      <c r="AP7" s="939"/>
      <c r="AQ7" s="939"/>
      <c r="AR7" s="939" t="s">
        <v>478</v>
      </c>
      <c r="AS7" s="939"/>
      <c r="AT7" s="939"/>
      <c r="AU7" s="939"/>
      <c r="AV7" s="939"/>
      <c r="AW7" s="939"/>
      <c r="AX7" s="939"/>
      <c r="AY7" s="983" t="s">
        <v>479</v>
      </c>
      <c r="AZ7" s="984"/>
      <c r="BA7" s="984"/>
      <c r="BB7" s="984"/>
      <c r="BC7" s="984"/>
      <c r="BD7" s="984"/>
      <c r="BE7" s="985"/>
      <c r="BF7" s="939" t="s">
        <v>480</v>
      </c>
      <c r="BG7" s="939"/>
      <c r="BH7" s="939"/>
      <c r="BI7" s="939"/>
      <c r="BJ7" s="939"/>
      <c r="BK7" s="939"/>
      <c r="BL7" s="939"/>
      <c r="BM7" s="939"/>
      <c r="BN7" s="939"/>
      <c r="BO7" s="939"/>
    </row>
    <row r="8" spans="1:70" ht="22.5" customHeight="1">
      <c r="A8" s="939"/>
      <c r="B8" s="939"/>
      <c r="C8" s="939"/>
      <c r="D8" s="939" t="s">
        <v>481</v>
      </c>
      <c r="E8" s="979" t="s">
        <v>1144</v>
      </c>
      <c r="F8" s="980"/>
      <c r="G8" s="981"/>
      <c r="H8" s="716">
        <v>2449</v>
      </c>
      <c r="I8" s="971" t="s">
        <v>1145</v>
      </c>
      <c r="J8" s="972"/>
      <c r="K8" s="975"/>
      <c r="L8" s="939" t="s">
        <v>482</v>
      </c>
      <c r="M8" s="977"/>
      <c r="N8" s="916"/>
      <c r="O8" s="916"/>
      <c r="P8" s="916"/>
      <c r="Q8" s="916"/>
      <c r="R8" s="916"/>
      <c r="S8" s="916"/>
      <c r="T8" s="916"/>
      <c r="U8" s="977"/>
      <c r="V8" s="916"/>
      <c r="W8" s="916"/>
      <c r="X8" s="916"/>
      <c r="Y8" s="916"/>
      <c r="Z8" s="916"/>
      <c r="AA8" s="916"/>
      <c r="AB8" s="916"/>
      <c r="AC8" s="916"/>
      <c r="AD8" s="977"/>
      <c r="AE8" s="962"/>
      <c r="AF8" s="962"/>
      <c r="AG8" s="962"/>
      <c r="AH8" s="962"/>
      <c r="AI8" s="962"/>
      <c r="AJ8" s="916"/>
      <c r="AK8" s="916"/>
      <c r="AL8" s="916"/>
      <c r="AM8" s="916"/>
      <c r="AN8" s="962"/>
      <c r="AO8" s="986"/>
      <c r="AP8" s="939" t="s">
        <v>481</v>
      </c>
      <c r="AQ8" s="986" t="s">
        <v>482</v>
      </c>
      <c r="AR8" s="939" t="s">
        <v>214</v>
      </c>
      <c r="AS8" s="939" t="s">
        <v>151</v>
      </c>
      <c r="AT8" s="939"/>
      <c r="AU8" s="939"/>
      <c r="AV8" s="939" t="s">
        <v>482</v>
      </c>
      <c r="AW8" s="939"/>
      <c r="AX8" s="939"/>
      <c r="AY8" s="939" t="s">
        <v>214</v>
      </c>
      <c r="AZ8" s="939" t="s">
        <v>151</v>
      </c>
      <c r="BA8" s="939"/>
      <c r="BB8" s="939"/>
      <c r="BC8" s="939" t="s">
        <v>482</v>
      </c>
      <c r="BD8" s="939"/>
      <c r="BE8" s="939"/>
      <c r="BF8" s="939" t="s">
        <v>214</v>
      </c>
      <c r="BG8" s="939" t="s">
        <v>151</v>
      </c>
      <c r="BH8" s="939"/>
      <c r="BI8" s="939"/>
      <c r="BJ8" s="939" t="s">
        <v>482</v>
      </c>
      <c r="BK8" s="939"/>
      <c r="BL8" s="939"/>
      <c r="BM8" s="939"/>
      <c r="BN8" s="939"/>
      <c r="BO8" s="939"/>
    </row>
    <row r="9" spans="1:70" ht="22.5" customHeight="1">
      <c r="A9" s="939"/>
      <c r="B9" s="939"/>
      <c r="C9" s="939"/>
      <c r="D9" s="939"/>
      <c r="E9" s="915" t="s">
        <v>1147</v>
      </c>
      <c r="F9" s="915" t="s">
        <v>1148</v>
      </c>
      <c r="G9" s="915" t="s">
        <v>1146</v>
      </c>
      <c r="H9" s="982" t="s">
        <v>1147</v>
      </c>
      <c r="I9" s="915" t="s">
        <v>1147</v>
      </c>
      <c r="J9" s="915" t="s">
        <v>1148</v>
      </c>
      <c r="K9" s="915" t="s">
        <v>1146</v>
      </c>
      <c r="L9" s="939"/>
      <c r="M9" s="977"/>
      <c r="N9" s="916"/>
      <c r="O9" s="916"/>
      <c r="P9" s="916"/>
      <c r="Q9" s="916"/>
      <c r="R9" s="916"/>
      <c r="S9" s="916"/>
      <c r="T9" s="916"/>
      <c r="U9" s="977"/>
      <c r="V9" s="916"/>
      <c r="W9" s="916"/>
      <c r="X9" s="916"/>
      <c r="Y9" s="916"/>
      <c r="Z9" s="916"/>
      <c r="AA9" s="916"/>
      <c r="AB9" s="916"/>
      <c r="AC9" s="916"/>
      <c r="AD9" s="977"/>
      <c r="AE9" s="962"/>
      <c r="AF9" s="962"/>
      <c r="AG9" s="962"/>
      <c r="AH9" s="962"/>
      <c r="AI9" s="962"/>
      <c r="AJ9" s="916"/>
      <c r="AK9" s="916"/>
      <c r="AL9" s="916"/>
      <c r="AM9" s="916"/>
      <c r="AN9" s="962"/>
      <c r="AO9" s="986"/>
      <c r="AP9" s="939"/>
      <c r="AQ9" s="986"/>
      <c r="AR9" s="939"/>
      <c r="AS9" s="939" t="s">
        <v>214</v>
      </c>
      <c r="AT9" s="939" t="s">
        <v>483</v>
      </c>
      <c r="AU9" s="939"/>
      <c r="AV9" s="986" t="s">
        <v>214</v>
      </c>
      <c r="AW9" s="939" t="s">
        <v>483</v>
      </c>
      <c r="AX9" s="939"/>
      <c r="AY9" s="939"/>
      <c r="AZ9" s="939" t="s">
        <v>214</v>
      </c>
      <c r="BA9" s="939" t="s">
        <v>483</v>
      </c>
      <c r="BB9" s="939"/>
      <c r="BC9" s="986" t="s">
        <v>214</v>
      </c>
      <c r="BD9" s="939" t="s">
        <v>483</v>
      </c>
      <c r="BE9" s="939"/>
      <c r="BF9" s="939"/>
      <c r="BG9" s="939" t="s">
        <v>214</v>
      </c>
      <c r="BH9" s="939" t="s">
        <v>483</v>
      </c>
      <c r="BI9" s="939"/>
      <c r="BJ9" s="986" t="s">
        <v>214</v>
      </c>
      <c r="BK9" s="939" t="s">
        <v>483</v>
      </c>
      <c r="BL9" s="939"/>
      <c r="BM9" s="939"/>
      <c r="BN9" s="939"/>
      <c r="BO9" s="939"/>
    </row>
    <row r="10" spans="1:70" ht="61.5" customHeight="1">
      <c r="A10" s="939"/>
      <c r="B10" s="939"/>
      <c r="C10" s="939"/>
      <c r="D10" s="939"/>
      <c r="E10" s="917"/>
      <c r="F10" s="917"/>
      <c r="G10" s="917"/>
      <c r="H10" s="917"/>
      <c r="I10" s="917"/>
      <c r="J10" s="917"/>
      <c r="K10" s="917"/>
      <c r="L10" s="939"/>
      <c r="M10" s="978"/>
      <c r="N10" s="917"/>
      <c r="O10" s="917"/>
      <c r="P10" s="917"/>
      <c r="Q10" s="917"/>
      <c r="R10" s="917"/>
      <c r="S10" s="917"/>
      <c r="T10" s="917"/>
      <c r="U10" s="978"/>
      <c r="V10" s="917"/>
      <c r="W10" s="917"/>
      <c r="X10" s="917"/>
      <c r="Y10" s="917"/>
      <c r="Z10" s="917"/>
      <c r="AA10" s="917"/>
      <c r="AB10" s="917"/>
      <c r="AC10" s="917"/>
      <c r="AD10" s="978"/>
      <c r="AE10" s="962"/>
      <c r="AF10" s="962"/>
      <c r="AG10" s="962"/>
      <c r="AH10" s="962"/>
      <c r="AI10" s="962"/>
      <c r="AJ10" s="917"/>
      <c r="AK10" s="917"/>
      <c r="AL10" s="917"/>
      <c r="AM10" s="917"/>
      <c r="AN10" s="962"/>
      <c r="AO10" s="986"/>
      <c r="AP10" s="939"/>
      <c r="AQ10" s="986"/>
      <c r="AR10" s="939"/>
      <c r="AS10" s="939"/>
      <c r="AT10" s="5" t="s">
        <v>446</v>
      </c>
      <c r="AU10" s="5" t="s">
        <v>445</v>
      </c>
      <c r="AV10" s="986"/>
      <c r="AW10" s="721" t="s">
        <v>446</v>
      </c>
      <c r="AX10" s="5" t="s">
        <v>445</v>
      </c>
      <c r="AY10" s="939"/>
      <c r="AZ10" s="939"/>
      <c r="BA10" s="5" t="s">
        <v>446</v>
      </c>
      <c r="BB10" s="5" t="s">
        <v>445</v>
      </c>
      <c r="BC10" s="986"/>
      <c r="BD10" s="721" t="s">
        <v>446</v>
      </c>
      <c r="BE10" s="5" t="s">
        <v>445</v>
      </c>
      <c r="BF10" s="939"/>
      <c r="BG10" s="939"/>
      <c r="BH10" s="5" t="s">
        <v>446</v>
      </c>
      <c r="BI10" s="5" t="s">
        <v>445</v>
      </c>
      <c r="BJ10" s="986"/>
      <c r="BK10" s="721" t="s">
        <v>446</v>
      </c>
      <c r="BL10" s="5" t="s">
        <v>445</v>
      </c>
      <c r="BM10" s="939"/>
      <c r="BN10" s="939"/>
      <c r="BO10" s="939"/>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957"/>
      <c r="B1" s="957"/>
      <c r="C1" s="957"/>
      <c r="D1" s="957"/>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989" t="s">
        <v>770</v>
      </c>
      <c r="B2" s="989"/>
      <c r="C2" s="989"/>
      <c r="D2" s="989"/>
      <c r="E2" s="989"/>
      <c r="F2" s="989"/>
      <c r="G2" s="989"/>
      <c r="H2" s="989"/>
      <c r="I2" s="989"/>
      <c r="J2" s="989"/>
      <c r="K2" s="989"/>
      <c r="L2" s="989"/>
      <c r="M2" s="989"/>
      <c r="N2" s="989"/>
      <c r="O2" s="989"/>
      <c r="P2" s="989"/>
      <c r="Q2" s="989"/>
      <c r="R2" s="989"/>
      <c r="S2" s="989"/>
      <c r="T2" s="989"/>
      <c r="U2" s="989"/>
      <c r="V2" s="989"/>
      <c r="W2" s="989"/>
      <c r="X2" s="989"/>
      <c r="Y2" s="989"/>
      <c r="Z2" s="989"/>
      <c r="AA2" s="989"/>
    </row>
    <row r="3" spans="1:27" s="446" customFormat="1" ht="15.75">
      <c r="A3" s="992" t="str">
        <f>'48'!A3:F3</f>
        <v>(Kèm theo Nghị quyết số: 34/NQ-HĐND ngày 25 tháng 6 năm 2025 của HĐND tỉnh Lạng Sơn)</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row>
    <row r="4" spans="1:27" ht="15.75">
      <c r="A4" s="51"/>
      <c r="B4" s="52"/>
      <c r="C4" s="53"/>
      <c r="D4" s="54"/>
      <c r="E4" s="55"/>
      <c r="F4" s="55"/>
      <c r="G4" s="55"/>
      <c r="H4" s="55"/>
      <c r="I4" s="55"/>
      <c r="J4" s="55"/>
      <c r="K4" s="990"/>
      <c r="L4" s="990"/>
      <c r="M4" s="56"/>
      <c r="N4" s="293">
        <f>'55'!D8</f>
        <v>1986850.3123760002</v>
      </c>
      <c r="O4" s="293">
        <f>N4-N9/1000000</f>
        <v>1986848.3255256878</v>
      </c>
      <c r="P4" s="57"/>
      <c r="Q4" s="58"/>
      <c r="R4" s="53"/>
      <c r="S4" s="57"/>
      <c r="T4" s="51"/>
      <c r="U4" s="51"/>
      <c r="V4" s="51"/>
      <c r="W4" s="945" t="s">
        <v>764</v>
      </c>
      <c r="X4" s="945"/>
      <c r="Y4" s="991"/>
      <c r="Z4" s="991"/>
      <c r="AA4" s="991"/>
    </row>
    <row r="5" spans="1:27">
      <c r="A5" s="996" t="s">
        <v>502</v>
      </c>
      <c r="B5" s="996" t="s">
        <v>503</v>
      </c>
      <c r="C5" s="988" t="s">
        <v>504</v>
      </c>
      <c r="D5" s="988" t="s">
        <v>505</v>
      </c>
      <c r="E5" s="988"/>
      <c r="F5" s="988"/>
      <c r="G5" s="988"/>
      <c r="H5" s="988"/>
      <c r="I5" s="988"/>
      <c r="J5" s="988"/>
      <c r="K5" s="988"/>
      <c r="L5" s="988"/>
      <c r="M5" s="988"/>
      <c r="N5" s="988" t="s">
        <v>506</v>
      </c>
      <c r="O5" s="988"/>
      <c r="P5" s="988"/>
      <c r="Q5" s="988"/>
      <c r="R5" s="988"/>
      <c r="S5" s="988"/>
      <c r="T5" s="988"/>
      <c r="U5" s="988" t="s">
        <v>70</v>
      </c>
      <c r="V5" s="988"/>
      <c r="W5" s="988"/>
      <c r="X5" s="988"/>
      <c r="Y5" s="988"/>
      <c r="Z5" s="988"/>
      <c r="AA5" s="988"/>
    </row>
    <row r="6" spans="1:27">
      <c r="A6" s="996"/>
      <c r="B6" s="996"/>
      <c r="C6" s="988"/>
      <c r="D6" s="988" t="s">
        <v>214</v>
      </c>
      <c r="E6" s="988" t="s">
        <v>508</v>
      </c>
      <c r="F6" s="988"/>
      <c r="G6" s="994"/>
      <c r="H6" s="988" t="s">
        <v>156</v>
      </c>
      <c r="I6" s="988"/>
      <c r="J6" s="988"/>
      <c r="K6" s="988"/>
      <c r="L6" s="988"/>
      <c r="M6" s="988"/>
      <c r="N6" s="988" t="s">
        <v>214</v>
      </c>
      <c r="O6" s="988" t="s">
        <v>507</v>
      </c>
      <c r="P6" s="988"/>
      <c r="Q6" s="988"/>
      <c r="R6" s="988"/>
      <c r="S6" s="988"/>
      <c r="T6" s="988"/>
      <c r="U6" s="988" t="s">
        <v>214</v>
      </c>
      <c r="V6" s="988" t="s">
        <v>507</v>
      </c>
      <c r="W6" s="988"/>
      <c r="X6" s="988"/>
      <c r="Y6" s="988"/>
      <c r="Z6" s="988"/>
      <c r="AA6" s="988"/>
    </row>
    <row r="7" spans="1:27" ht="76.5" customHeight="1">
      <c r="A7" s="996"/>
      <c r="B7" s="996"/>
      <c r="C7" s="988"/>
      <c r="D7" s="988"/>
      <c r="E7" s="59" t="s">
        <v>515</v>
      </c>
      <c r="F7" s="59" t="s">
        <v>516</v>
      </c>
      <c r="G7" s="61" t="s">
        <v>517</v>
      </c>
      <c r="H7" s="59" t="s">
        <v>509</v>
      </c>
      <c r="I7" s="59" t="s">
        <v>510</v>
      </c>
      <c r="J7" s="59" t="s">
        <v>511</v>
      </c>
      <c r="K7" s="59" t="s">
        <v>512</v>
      </c>
      <c r="L7" s="59" t="s">
        <v>513</v>
      </c>
      <c r="M7" s="59" t="s">
        <v>514</v>
      </c>
      <c r="N7" s="988"/>
      <c r="O7" s="59" t="s">
        <v>509</v>
      </c>
      <c r="P7" s="59" t="s">
        <v>510</v>
      </c>
      <c r="Q7" s="59" t="s">
        <v>511</v>
      </c>
      <c r="R7" s="59" t="s">
        <v>512</v>
      </c>
      <c r="S7" s="59" t="s">
        <v>513</v>
      </c>
      <c r="T7" s="59" t="s">
        <v>514</v>
      </c>
      <c r="U7" s="988"/>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993" t="s">
        <v>151</v>
      </c>
      <c r="B9" s="995"/>
      <c r="C9" s="995"/>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993" t="s">
        <v>519</v>
      </c>
      <c r="B10" s="993"/>
      <c r="C10" s="993"/>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993" t="s">
        <v>520</v>
      </c>
      <c r="B11" s="993"/>
      <c r="C11" s="993"/>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993" t="s">
        <v>551</v>
      </c>
      <c r="C12" s="993"/>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993" t="s">
        <v>599</v>
      </c>
      <c r="C68" s="993"/>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993" t="s">
        <v>610</v>
      </c>
      <c r="C78" s="993"/>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993" t="s">
        <v>765</v>
      </c>
      <c r="C84" s="993"/>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993" t="s">
        <v>323</v>
      </c>
      <c r="C86" s="993"/>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993" t="s">
        <v>280</v>
      </c>
      <c r="C92" s="993"/>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993" t="s">
        <v>268</v>
      </c>
      <c r="C102" s="993"/>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993" t="s">
        <v>284</v>
      </c>
      <c r="C112" s="993"/>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993" t="s">
        <v>642</v>
      </c>
      <c r="C114" s="993"/>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993" t="s">
        <v>817</v>
      </c>
      <c r="C122" s="993"/>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993" t="s">
        <v>766</v>
      </c>
      <c r="C125" s="993"/>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993" t="s">
        <v>270</v>
      </c>
      <c r="C137" s="993"/>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993" t="s">
        <v>664</v>
      </c>
      <c r="C141" s="993"/>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993" t="s">
        <v>364</v>
      </c>
      <c r="C147" s="993"/>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993" t="s">
        <v>235</v>
      </c>
      <c r="C149" s="993"/>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993" t="s">
        <v>749</v>
      </c>
      <c r="C151" s="993"/>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993" t="s">
        <v>832</v>
      </c>
      <c r="C154" s="993"/>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993" t="s">
        <v>281</v>
      </c>
      <c r="C156" s="993"/>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993" t="s">
        <v>835</v>
      </c>
      <c r="C158" s="993"/>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993" t="s">
        <v>838</v>
      </c>
      <c r="C161" s="993"/>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993" t="s">
        <v>840</v>
      </c>
      <c r="C164" s="993"/>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993" t="s">
        <v>325</v>
      </c>
      <c r="C166" s="993"/>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993" t="s">
        <v>688</v>
      </c>
      <c r="C171" s="993"/>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993" t="s">
        <v>340</v>
      </c>
      <c r="C174" s="993"/>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993" t="s">
        <v>367</v>
      </c>
      <c r="C176" s="993"/>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993" t="s">
        <v>368</v>
      </c>
      <c r="C181" s="993"/>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993" t="s">
        <v>369</v>
      </c>
      <c r="C187" s="993"/>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993" t="s">
        <v>370</v>
      </c>
      <c r="C192" s="993"/>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993" t="s">
        <v>696</v>
      </c>
      <c r="C195" s="993"/>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993" t="s">
        <v>372</v>
      </c>
      <c r="C206" s="993"/>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993" t="s">
        <v>373</v>
      </c>
      <c r="C209" s="993"/>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993" t="s">
        <v>374</v>
      </c>
      <c r="C213" s="993"/>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993" t="s">
        <v>376</v>
      </c>
      <c r="C215" s="993"/>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993" t="s">
        <v>375</v>
      </c>
      <c r="C217" s="993"/>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993" t="s">
        <v>1055</v>
      </c>
      <c r="C221" s="993"/>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997"/>
      <c r="B1" s="997"/>
      <c r="I1" s="897" t="s">
        <v>723</v>
      </c>
      <c r="J1" s="897"/>
      <c r="K1" s="897"/>
      <c r="L1" s="897"/>
    </row>
    <row r="2" spans="1:12" s="95" customFormat="1" ht="24.95" customHeight="1">
      <c r="A2" s="998" t="s">
        <v>753</v>
      </c>
      <c r="B2" s="998"/>
      <c r="C2" s="998"/>
      <c r="D2" s="998"/>
      <c r="E2" s="998"/>
      <c r="F2" s="998"/>
      <c r="G2" s="998"/>
      <c r="H2" s="998"/>
      <c r="I2" s="998"/>
      <c r="J2" s="998"/>
      <c r="K2" s="998"/>
      <c r="L2" s="998"/>
    </row>
    <row r="3" spans="1:12" ht="24.95" customHeight="1">
      <c r="A3" s="906" t="str">
        <f>'48'!A3:F3</f>
        <v>(Kèm theo Nghị quyết số: 34/NQ-HĐND ngày 25 tháng 6 năm 2025 của HĐND tỉnh Lạng Sơn)</v>
      </c>
      <c r="B3" s="906"/>
      <c r="C3" s="906"/>
      <c r="D3" s="906"/>
      <c r="E3" s="906"/>
      <c r="F3" s="906"/>
      <c r="G3" s="906"/>
      <c r="H3" s="906"/>
      <c r="I3" s="906"/>
      <c r="J3" s="906"/>
      <c r="K3" s="906"/>
      <c r="L3" s="906"/>
    </row>
    <row r="4" spans="1:12">
      <c r="L4" s="31" t="s">
        <v>148</v>
      </c>
    </row>
    <row r="5" spans="1:12" ht="20.25" customHeight="1">
      <c r="A5" s="939" t="s">
        <v>94</v>
      </c>
      <c r="B5" s="939" t="s">
        <v>724</v>
      </c>
      <c r="C5" s="939" t="s">
        <v>754</v>
      </c>
      <c r="D5" s="939" t="s">
        <v>751</v>
      </c>
      <c r="E5" s="939"/>
      <c r="F5" s="939"/>
      <c r="G5" s="939"/>
      <c r="H5" s="939" t="s">
        <v>752</v>
      </c>
      <c r="I5" s="939"/>
      <c r="J5" s="939"/>
      <c r="K5" s="939"/>
      <c r="L5" s="939" t="s">
        <v>755</v>
      </c>
    </row>
    <row r="6" spans="1:12" ht="36" customHeight="1">
      <c r="A6" s="939"/>
      <c r="B6" s="939"/>
      <c r="C6" s="939"/>
      <c r="D6" s="939" t="s">
        <v>725</v>
      </c>
      <c r="E6" s="939"/>
      <c r="F6" s="939" t="s">
        <v>726</v>
      </c>
      <c r="G6" s="939" t="s">
        <v>727</v>
      </c>
      <c r="H6" s="939" t="s">
        <v>725</v>
      </c>
      <c r="I6" s="939"/>
      <c r="J6" s="939" t="s">
        <v>726</v>
      </c>
      <c r="K6" s="939" t="s">
        <v>727</v>
      </c>
      <c r="L6" s="939"/>
    </row>
    <row r="7" spans="1:12" ht="60.75" customHeight="1">
      <c r="A7" s="939"/>
      <c r="B7" s="939"/>
      <c r="C7" s="939"/>
      <c r="D7" s="5" t="s">
        <v>214</v>
      </c>
      <c r="E7" s="5" t="s">
        <v>728</v>
      </c>
      <c r="F7" s="939"/>
      <c r="G7" s="939"/>
      <c r="H7" s="5" t="s">
        <v>214</v>
      </c>
      <c r="I7" s="5" t="s">
        <v>728</v>
      </c>
      <c r="J7" s="939"/>
      <c r="K7" s="939"/>
      <c r="L7" s="939"/>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963"/>
      <c r="J18" s="963"/>
      <c r="K18" s="963"/>
      <c r="L18" s="963"/>
    </row>
    <row r="19" spans="9:12">
      <c r="I19" s="963"/>
      <c r="J19" s="963"/>
      <c r="K19" s="963"/>
      <c r="L19" s="963"/>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1000"/>
      <c r="B1" s="1000"/>
      <c r="C1" s="897" t="s">
        <v>739</v>
      </c>
      <c r="D1" s="897"/>
      <c r="E1" s="897"/>
    </row>
    <row r="2" spans="1:5" ht="15.75">
      <c r="A2" s="1001"/>
      <c r="B2" s="1001"/>
      <c r="C2" s="30"/>
      <c r="D2" s="30"/>
      <c r="E2" s="25"/>
    </row>
    <row r="3" spans="1:5" ht="43.5" customHeight="1">
      <c r="A3" s="936" t="s">
        <v>1065</v>
      </c>
      <c r="B3" s="987"/>
      <c r="C3" s="987"/>
      <c r="D3" s="987"/>
      <c r="E3" s="987"/>
    </row>
    <row r="4" spans="1:5" s="445" customFormat="1" ht="23.25" customHeight="1">
      <c r="A4" s="906" t="str">
        <f>'48'!A3:F3</f>
        <v>(Kèm theo Nghị quyết số: 34/NQ-HĐND ngày 25 tháng 6 năm 2025 của HĐND tỉnh Lạng Sơn)</v>
      </c>
      <c r="B4" s="906"/>
      <c r="C4" s="906"/>
      <c r="D4" s="906"/>
      <c r="E4" s="906"/>
    </row>
    <row r="5" spans="1:5" s="445" customFormat="1" ht="17.25">
      <c r="A5" s="350"/>
      <c r="B5" s="350"/>
      <c r="C5" s="350"/>
      <c r="D5" s="350"/>
      <c r="E5" s="350"/>
    </row>
    <row r="6" spans="1:5" ht="16.5">
      <c r="A6" s="32"/>
      <c r="B6" s="32"/>
      <c r="C6" s="33"/>
      <c r="D6" s="999" t="s">
        <v>148</v>
      </c>
      <c r="E6" s="999"/>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70"/>
  <sheetViews>
    <sheetView tabSelected="1" zoomScaleNormal="100" workbookViewId="0">
      <selection activeCell="I14" sqref="I14"/>
    </sheetView>
  </sheetViews>
  <sheetFormatPr defaultRowHeight="15"/>
  <cols>
    <col min="2" max="2" width="38.7109375" style="871" customWidth="1"/>
    <col min="3" max="6" width="15.28515625" customWidth="1"/>
    <col min="7" max="8" width="11.140625" customWidth="1"/>
    <col min="9" max="9" width="14.28515625" style="748" bestFit="1" customWidth="1"/>
    <col min="10" max="10" width="12.28515625" style="748" bestFit="1" customWidth="1"/>
  </cols>
  <sheetData>
    <row r="1" spans="1:10" ht="15.75">
      <c r="A1" s="922"/>
      <c r="B1" s="922"/>
      <c r="C1" s="588"/>
      <c r="D1" s="588"/>
      <c r="E1" s="923" t="s">
        <v>93</v>
      </c>
      <c r="F1" s="923"/>
      <c r="G1" s="923"/>
      <c r="H1" s="923"/>
    </row>
    <row r="2" spans="1:10" ht="18.75">
      <c r="A2" s="934" t="s">
        <v>1158</v>
      </c>
      <c r="B2" s="934"/>
      <c r="C2" s="934"/>
      <c r="D2" s="934"/>
      <c r="E2" s="934"/>
      <c r="F2" s="934"/>
      <c r="G2" s="934"/>
      <c r="H2" s="934"/>
    </row>
    <row r="3" spans="1:10" ht="16.5">
      <c r="A3" s="925" t="e">
        <f>#REF!</f>
        <v>#REF!</v>
      </c>
      <c r="B3" s="925"/>
      <c r="C3" s="925"/>
      <c r="D3" s="925"/>
      <c r="E3" s="925"/>
      <c r="F3" s="925"/>
      <c r="G3" s="925"/>
      <c r="H3" s="925"/>
    </row>
    <row r="4" spans="1:10" ht="19.5" customHeight="1">
      <c r="A4" s="589"/>
      <c r="B4" s="589"/>
      <c r="C4" s="590"/>
      <c r="D4" s="590"/>
      <c r="E4" s="590"/>
      <c r="F4" s="933" t="s">
        <v>148</v>
      </c>
      <c r="G4" s="933"/>
      <c r="H4" s="933"/>
    </row>
    <row r="5" spans="1:10">
      <c r="A5" s="1003" t="s">
        <v>94</v>
      </c>
      <c r="B5" s="1003" t="s">
        <v>4</v>
      </c>
      <c r="C5" s="1004" t="s">
        <v>68</v>
      </c>
      <c r="D5" s="1005"/>
      <c r="E5" s="1004" t="s">
        <v>69</v>
      </c>
      <c r="F5" s="1005"/>
      <c r="G5" s="1004" t="s">
        <v>70</v>
      </c>
      <c r="H5" s="1005"/>
    </row>
    <row r="6" spans="1:10">
      <c r="A6" s="920"/>
      <c r="B6" s="920"/>
      <c r="C6" s="931"/>
      <c r="D6" s="932"/>
      <c r="E6" s="931"/>
      <c r="F6" s="932"/>
      <c r="G6" s="931"/>
      <c r="H6" s="932"/>
    </row>
    <row r="7" spans="1:10" ht="36.75" customHeight="1">
      <c r="A7" s="920"/>
      <c r="B7" s="920"/>
      <c r="C7" s="591" t="s">
        <v>1222</v>
      </c>
      <c r="D7" s="591" t="s">
        <v>1223</v>
      </c>
      <c r="E7" s="591" t="s">
        <v>1222</v>
      </c>
      <c r="F7" s="591" t="s">
        <v>1223</v>
      </c>
      <c r="G7" s="591" t="s">
        <v>1222</v>
      </c>
      <c r="H7" s="591" t="s">
        <v>1223</v>
      </c>
    </row>
    <row r="8" spans="1:10" s="868" customFormat="1" ht="18" customHeight="1">
      <c r="A8" s="869" t="s">
        <v>12</v>
      </c>
      <c r="B8" s="869" t="s">
        <v>13</v>
      </c>
      <c r="C8" s="869">
        <v>1</v>
      </c>
      <c r="D8" s="869">
        <f>C8+1</f>
        <v>2</v>
      </c>
      <c r="E8" s="869">
        <f>D8+1</f>
        <v>3</v>
      </c>
      <c r="F8" s="869">
        <f>E8+1</f>
        <v>4</v>
      </c>
      <c r="G8" s="869" t="s">
        <v>99</v>
      </c>
      <c r="H8" s="869" t="s">
        <v>100</v>
      </c>
      <c r="I8" s="870"/>
      <c r="J8" s="870"/>
    </row>
    <row r="9" spans="1:10" ht="31.5">
      <c r="A9" s="792"/>
      <c r="B9" s="793" t="s">
        <v>101</v>
      </c>
      <c r="C9" s="794">
        <f>C10+C68+C69+C70</f>
        <v>10130161</v>
      </c>
      <c r="D9" s="794">
        <f>D10+D68+D69+D70</f>
        <v>3445448</v>
      </c>
      <c r="E9" s="794">
        <f>E10+E68+E69+E70</f>
        <v>25739477</v>
      </c>
      <c r="F9" s="794">
        <f>F10+F68+F69+F70</f>
        <v>11509691</v>
      </c>
      <c r="G9" s="795">
        <f>IFERROR(E9/C9*100,"")</f>
        <v>254.08754115556508</v>
      </c>
      <c r="H9" s="795">
        <f>IFERROR(F9/D9*100,"")</f>
        <v>334.05499081686912</v>
      </c>
    </row>
    <row r="10" spans="1:10" ht="18.75" customHeight="1">
      <c r="A10" s="792" t="s">
        <v>12</v>
      </c>
      <c r="B10" s="793" t="s">
        <v>102</v>
      </c>
      <c r="C10" s="794">
        <f>C11+C57+C58+C66+C67</f>
        <v>10130161</v>
      </c>
      <c r="D10" s="794">
        <f>D11+D57+D58+D66+D67</f>
        <v>3445448</v>
      </c>
      <c r="E10" s="794">
        <f t="shared" ref="E10:F10" si="0">E11+E57+E58+E66+E67</f>
        <v>18942829</v>
      </c>
      <c r="F10" s="794">
        <f t="shared" si="0"/>
        <v>4713043</v>
      </c>
      <c r="G10" s="795">
        <f t="shared" ref="G10:G70" si="1">IFERROR(E10/C10*100,"")</f>
        <v>186.99435280446184</v>
      </c>
      <c r="H10" s="795">
        <f>IFERROR(F10/D10*100,"")</f>
        <v>136.79042609263004</v>
      </c>
    </row>
    <row r="11" spans="1:10" ht="18.75" customHeight="1">
      <c r="A11" s="792" t="s">
        <v>17</v>
      </c>
      <c r="B11" s="793" t="s">
        <v>103</v>
      </c>
      <c r="C11" s="794">
        <f>C12+C17+C22+C27+C32+C33+C36+C37+C42+C43+C44+C45+C46+C47+C51+C52+C53+C54+C55+C56</f>
        <v>3663848</v>
      </c>
      <c r="D11" s="794">
        <f t="shared" ref="D11:F11" si="2">D12+D17+D22+D27+D32+D33+D36+D37+D42+D43+D44+D45+D46+D47+D51+D52+D53+D54+D55+D56</f>
        <v>3445448</v>
      </c>
      <c r="E11" s="794">
        <f t="shared" si="2"/>
        <v>4264802</v>
      </c>
      <c r="F11" s="794">
        <f t="shared" si="2"/>
        <v>3985443</v>
      </c>
      <c r="G11" s="795">
        <f t="shared" si="1"/>
        <v>116.40226341267433</v>
      </c>
      <c r="H11" s="795">
        <f t="shared" ref="H11:H70" si="3">IFERROR(F11/D11*100,"")</f>
        <v>115.67270787427353</v>
      </c>
    </row>
    <row r="12" spans="1:10" ht="31.5">
      <c r="A12" s="792">
        <v>1</v>
      </c>
      <c r="B12" s="793" t="s">
        <v>104</v>
      </c>
      <c r="C12" s="794">
        <f>SUM(C13:C16)</f>
        <v>180000</v>
      </c>
      <c r="D12" s="794">
        <f>SUM(D13:D16)</f>
        <v>180000</v>
      </c>
      <c r="E12" s="794">
        <f>SUM(E13:E16)</f>
        <v>179370</v>
      </c>
      <c r="F12" s="794">
        <f>SUM(F13:F16)</f>
        <v>179370</v>
      </c>
      <c r="G12" s="795">
        <f t="shared" si="1"/>
        <v>99.65</v>
      </c>
      <c r="H12" s="795">
        <f t="shared" si="3"/>
        <v>99.65</v>
      </c>
    </row>
    <row r="13" spans="1:10" ht="18" customHeight="1">
      <c r="A13" s="796"/>
      <c r="B13" s="797" t="s">
        <v>105</v>
      </c>
      <c r="C13" s="798">
        <v>110000</v>
      </c>
      <c r="D13" s="798">
        <f>C13</f>
        <v>110000</v>
      </c>
      <c r="E13" s="798">
        <v>97835</v>
      </c>
      <c r="F13" s="798">
        <f>E13</f>
        <v>97835</v>
      </c>
      <c r="G13" s="799">
        <f t="shared" si="1"/>
        <v>88.940909090909088</v>
      </c>
      <c r="H13" s="799">
        <f t="shared" si="3"/>
        <v>88.940909090909088</v>
      </c>
    </row>
    <row r="14" spans="1:10" ht="18" customHeight="1">
      <c r="A14" s="796"/>
      <c r="B14" s="797" t="s">
        <v>106</v>
      </c>
      <c r="C14" s="798">
        <v>15000</v>
      </c>
      <c r="D14" s="798">
        <f>C14</f>
        <v>15000</v>
      </c>
      <c r="E14" s="798">
        <v>22475</v>
      </c>
      <c r="F14" s="798">
        <f>E14</f>
        <v>22475</v>
      </c>
      <c r="G14" s="799">
        <f t="shared" si="1"/>
        <v>149.83333333333334</v>
      </c>
      <c r="H14" s="799">
        <f t="shared" si="3"/>
        <v>149.83333333333334</v>
      </c>
    </row>
    <row r="15" spans="1:10" ht="18" customHeight="1">
      <c r="A15" s="796"/>
      <c r="B15" s="797" t="s">
        <v>107</v>
      </c>
      <c r="C15" s="800"/>
      <c r="D15" s="798"/>
      <c r="E15" s="798"/>
      <c r="F15" s="798"/>
      <c r="G15" s="799" t="str">
        <f t="shared" si="1"/>
        <v/>
      </c>
      <c r="H15" s="799" t="str">
        <f t="shared" si="3"/>
        <v/>
      </c>
    </row>
    <row r="16" spans="1:10" ht="18" customHeight="1">
      <c r="A16" s="796"/>
      <c r="B16" s="797" t="s">
        <v>108</v>
      </c>
      <c r="C16" s="798">
        <v>55000</v>
      </c>
      <c r="D16" s="798">
        <f>C16</f>
        <v>55000</v>
      </c>
      <c r="E16" s="798">
        <v>59060</v>
      </c>
      <c r="F16" s="798">
        <f>E16</f>
        <v>59060</v>
      </c>
      <c r="G16" s="799">
        <f t="shared" si="1"/>
        <v>107.38181818181818</v>
      </c>
      <c r="H16" s="799">
        <f t="shared" si="3"/>
        <v>107.38181818181818</v>
      </c>
    </row>
    <row r="17" spans="1:8" ht="31.5">
      <c r="A17" s="792">
        <f>A12+1</f>
        <v>2</v>
      </c>
      <c r="B17" s="793" t="s">
        <v>109</v>
      </c>
      <c r="C17" s="794">
        <f>SUM(C18:C21)</f>
        <v>33000</v>
      </c>
      <c r="D17" s="794">
        <f>SUM(D18:D21)</f>
        <v>33000</v>
      </c>
      <c r="E17" s="794">
        <f>SUM(E18:E21)</f>
        <v>82286</v>
      </c>
      <c r="F17" s="794">
        <f>SUM(F18:F21)</f>
        <v>82282</v>
      </c>
      <c r="G17" s="795">
        <f t="shared" si="1"/>
        <v>249.35151515151514</v>
      </c>
      <c r="H17" s="795">
        <f t="shared" si="3"/>
        <v>249.33939393939391</v>
      </c>
    </row>
    <row r="18" spans="1:8" ht="18.75" customHeight="1">
      <c r="A18" s="796"/>
      <c r="B18" s="797" t="s">
        <v>105</v>
      </c>
      <c r="C18" s="798">
        <v>19300</v>
      </c>
      <c r="D18" s="798">
        <f>C18</f>
        <v>19300</v>
      </c>
      <c r="E18" s="798">
        <v>38216</v>
      </c>
      <c r="F18" s="798">
        <f>E18</f>
        <v>38216</v>
      </c>
      <c r="G18" s="799">
        <f t="shared" si="1"/>
        <v>198.01036269430051</v>
      </c>
      <c r="H18" s="799">
        <f t="shared" si="3"/>
        <v>198.01036269430051</v>
      </c>
    </row>
    <row r="19" spans="1:8" ht="18.75" customHeight="1">
      <c r="A19" s="796"/>
      <c r="B19" s="797" t="s">
        <v>106</v>
      </c>
      <c r="C19" s="798">
        <v>10500</v>
      </c>
      <c r="D19" s="798">
        <f>C19</f>
        <v>10500</v>
      </c>
      <c r="E19" s="798">
        <v>30005</v>
      </c>
      <c r="F19" s="798">
        <f>E19</f>
        <v>30005</v>
      </c>
      <c r="G19" s="799">
        <f t="shared" si="1"/>
        <v>285.76190476190476</v>
      </c>
      <c r="H19" s="799">
        <f t="shared" si="3"/>
        <v>285.76190476190476</v>
      </c>
    </row>
    <row r="20" spans="1:8" ht="18.75" customHeight="1">
      <c r="A20" s="796"/>
      <c r="B20" s="797" t="s">
        <v>107</v>
      </c>
      <c r="C20" s="798"/>
      <c r="D20" s="798"/>
      <c r="E20" s="798">
        <v>4</v>
      </c>
      <c r="F20" s="798"/>
      <c r="G20" s="799" t="str">
        <f t="shared" si="1"/>
        <v/>
      </c>
      <c r="H20" s="799" t="str">
        <f t="shared" si="3"/>
        <v/>
      </c>
    </row>
    <row r="21" spans="1:8" ht="18.75" customHeight="1">
      <c r="A21" s="801"/>
      <c r="B21" s="797" t="s">
        <v>108</v>
      </c>
      <c r="C21" s="798">
        <v>3200</v>
      </c>
      <c r="D21" s="798">
        <f>C21</f>
        <v>3200</v>
      </c>
      <c r="E21" s="798">
        <v>14061</v>
      </c>
      <c r="F21" s="798">
        <f>E21</f>
        <v>14061</v>
      </c>
      <c r="G21" s="799">
        <f t="shared" si="1"/>
        <v>439.40625000000006</v>
      </c>
      <c r="H21" s="799">
        <f t="shared" si="3"/>
        <v>439.40625000000006</v>
      </c>
    </row>
    <row r="22" spans="1:8" ht="31.5">
      <c r="A22" s="792">
        <f>A17+1</f>
        <v>3</v>
      </c>
      <c r="B22" s="793" t="s">
        <v>110</v>
      </c>
      <c r="C22" s="794">
        <f>SUM(C23:C26)</f>
        <v>7000</v>
      </c>
      <c r="D22" s="794">
        <f>SUM(D23:D26)</f>
        <v>7000</v>
      </c>
      <c r="E22" s="794">
        <f>SUM(E23:E26)</f>
        <v>16135</v>
      </c>
      <c r="F22" s="794">
        <f>SUM(F23:F26)</f>
        <v>16135</v>
      </c>
      <c r="G22" s="795">
        <f t="shared" si="1"/>
        <v>230.50000000000003</v>
      </c>
      <c r="H22" s="795">
        <f t="shared" si="3"/>
        <v>230.50000000000003</v>
      </c>
    </row>
    <row r="23" spans="1:8" ht="17.25" customHeight="1">
      <c r="A23" s="796"/>
      <c r="B23" s="797" t="s">
        <v>105</v>
      </c>
      <c r="C23" s="798">
        <v>1500</v>
      </c>
      <c r="D23" s="798">
        <f>C23</f>
        <v>1500</v>
      </c>
      <c r="E23" s="798">
        <v>9902</v>
      </c>
      <c r="F23" s="798">
        <f>E23</f>
        <v>9902</v>
      </c>
      <c r="G23" s="799">
        <f t="shared" si="1"/>
        <v>660.13333333333333</v>
      </c>
      <c r="H23" s="799">
        <f t="shared" si="3"/>
        <v>660.13333333333333</v>
      </c>
    </row>
    <row r="24" spans="1:8" ht="17.25" customHeight="1">
      <c r="A24" s="796"/>
      <c r="B24" s="797" t="s">
        <v>106</v>
      </c>
      <c r="C24" s="798">
        <v>5500</v>
      </c>
      <c r="D24" s="798">
        <f>C24</f>
        <v>5500</v>
      </c>
      <c r="E24" s="798">
        <v>6232</v>
      </c>
      <c r="F24" s="798">
        <f>E24</f>
        <v>6232</v>
      </c>
      <c r="G24" s="799">
        <f t="shared" si="1"/>
        <v>113.30909090909091</v>
      </c>
      <c r="H24" s="799">
        <f t="shared" si="3"/>
        <v>113.30909090909091</v>
      </c>
    </row>
    <row r="25" spans="1:8" ht="17.25" customHeight="1">
      <c r="A25" s="796"/>
      <c r="B25" s="797" t="s">
        <v>107</v>
      </c>
      <c r="C25" s="798"/>
      <c r="D25" s="798"/>
      <c r="E25" s="798"/>
      <c r="F25" s="798"/>
      <c r="G25" s="795" t="str">
        <f t="shared" si="1"/>
        <v/>
      </c>
      <c r="H25" s="795" t="str">
        <f t="shared" si="3"/>
        <v/>
      </c>
    </row>
    <row r="26" spans="1:8" ht="17.25" customHeight="1">
      <c r="A26" s="801"/>
      <c r="B26" s="797" t="s">
        <v>108</v>
      </c>
      <c r="C26" s="798"/>
      <c r="D26" s="798"/>
      <c r="E26" s="798">
        <v>1</v>
      </c>
      <c r="F26" s="798">
        <v>1</v>
      </c>
      <c r="G26" s="795" t="str">
        <f t="shared" si="1"/>
        <v/>
      </c>
      <c r="H26" s="795" t="str">
        <f t="shared" si="3"/>
        <v/>
      </c>
    </row>
    <row r="27" spans="1:8" ht="31.5">
      <c r="A27" s="792">
        <f>A22+1</f>
        <v>4</v>
      </c>
      <c r="B27" s="793" t="s">
        <v>111</v>
      </c>
      <c r="C27" s="794">
        <f>SUM(C28:C31)</f>
        <v>520000</v>
      </c>
      <c r="D27" s="794">
        <f>SUM(D28:D31)</f>
        <v>520000</v>
      </c>
      <c r="E27" s="794">
        <f>SUM(E28:E31)</f>
        <v>985437</v>
      </c>
      <c r="F27" s="794">
        <f>SUM(F28:F31)</f>
        <v>985282</v>
      </c>
      <c r="G27" s="795">
        <f t="shared" si="1"/>
        <v>189.50711538461539</v>
      </c>
      <c r="H27" s="795">
        <f t="shared" si="3"/>
        <v>189.47730769230768</v>
      </c>
    </row>
    <row r="28" spans="1:8" ht="17.25" customHeight="1">
      <c r="A28" s="796"/>
      <c r="B28" s="797" t="s">
        <v>105</v>
      </c>
      <c r="C28" s="798">
        <v>387500</v>
      </c>
      <c r="D28" s="798">
        <f>C28</f>
        <v>387500</v>
      </c>
      <c r="E28" s="798">
        <v>719431</v>
      </c>
      <c r="F28" s="798">
        <f>E28</f>
        <v>719431</v>
      </c>
      <c r="G28" s="799">
        <f t="shared" si="1"/>
        <v>185.65961290322582</v>
      </c>
      <c r="H28" s="799">
        <f t="shared" si="3"/>
        <v>185.65961290322582</v>
      </c>
    </row>
    <row r="29" spans="1:8" ht="17.25" customHeight="1">
      <c r="A29" s="796"/>
      <c r="B29" s="797" t="s">
        <v>106</v>
      </c>
      <c r="C29" s="798">
        <v>70000</v>
      </c>
      <c r="D29" s="798">
        <f>C29</f>
        <v>70000</v>
      </c>
      <c r="E29" s="798">
        <v>138706</v>
      </c>
      <c r="F29" s="798">
        <f>E29</f>
        <v>138706</v>
      </c>
      <c r="G29" s="799">
        <f t="shared" si="1"/>
        <v>198.15142857142857</v>
      </c>
      <c r="H29" s="799">
        <f t="shared" si="3"/>
        <v>198.15142857142857</v>
      </c>
    </row>
    <row r="30" spans="1:8" ht="17.25" customHeight="1">
      <c r="A30" s="796"/>
      <c r="B30" s="797" t="s">
        <v>107</v>
      </c>
      <c r="C30" s="798">
        <v>2500</v>
      </c>
      <c r="D30" s="798">
        <f>C30</f>
        <v>2500</v>
      </c>
      <c r="E30" s="798">
        <v>2377</v>
      </c>
      <c r="F30" s="798">
        <v>2222</v>
      </c>
      <c r="G30" s="799">
        <f t="shared" si="1"/>
        <v>95.08</v>
      </c>
      <c r="H30" s="799">
        <f t="shared" si="3"/>
        <v>88.88000000000001</v>
      </c>
    </row>
    <row r="31" spans="1:8" ht="17.25" customHeight="1">
      <c r="A31" s="796"/>
      <c r="B31" s="797" t="s">
        <v>108</v>
      </c>
      <c r="C31" s="798">
        <v>60000</v>
      </c>
      <c r="D31" s="798">
        <f>C31</f>
        <v>60000</v>
      </c>
      <c r="E31" s="798">
        <v>124923</v>
      </c>
      <c r="F31" s="798">
        <f>E31</f>
        <v>124923</v>
      </c>
      <c r="G31" s="799">
        <f t="shared" si="1"/>
        <v>208.20500000000001</v>
      </c>
      <c r="H31" s="799">
        <f t="shared" si="3"/>
        <v>208.20500000000001</v>
      </c>
    </row>
    <row r="32" spans="1:8" ht="18" customHeight="1">
      <c r="A32" s="792">
        <f>A27+1</f>
        <v>5</v>
      </c>
      <c r="B32" s="793" t="s">
        <v>112</v>
      </c>
      <c r="C32" s="794">
        <v>140000</v>
      </c>
      <c r="D32" s="794">
        <f>C32</f>
        <v>140000</v>
      </c>
      <c r="E32" s="794">
        <v>197121</v>
      </c>
      <c r="F32" s="794">
        <f>E32</f>
        <v>197121</v>
      </c>
      <c r="G32" s="795">
        <f t="shared" si="1"/>
        <v>140.80071428571429</v>
      </c>
      <c r="H32" s="795">
        <f t="shared" si="3"/>
        <v>140.80071428571429</v>
      </c>
    </row>
    <row r="33" spans="1:8" ht="18" customHeight="1">
      <c r="A33" s="792">
        <f>A32+1</f>
        <v>6</v>
      </c>
      <c r="B33" s="793" t="s">
        <v>113</v>
      </c>
      <c r="C33" s="794">
        <v>184000</v>
      </c>
      <c r="D33" s="794">
        <f>D34+D35</f>
        <v>115200</v>
      </c>
      <c r="E33" s="794">
        <v>132287</v>
      </c>
      <c r="F33" s="794">
        <v>81626</v>
      </c>
      <c r="G33" s="795">
        <f t="shared" si="1"/>
        <v>71.895108695652183</v>
      </c>
      <c r="H33" s="795">
        <f t="shared" si="3"/>
        <v>70.855902777777786</v>
      </c>
    </row>
    <row r="34" spans="1:8" ht="31.5">
      <c r="A34" s="802"/>
      <c r="B34" s="797" t="s">
        <v>114</v>
      </c>
      <c r="C34" s="798">
        <v>115200</v>
      </c>
      <c r="D34" s="798">
        <f>C34</f>
        <v>115200</v>
      </c>
      <c r="E34" s="798">
        <v>5635</v>
      </c>
      <c r="F34" s="798">
        <v>5635</v>
      </c>
      <c r="G34" s="799">
        <f t="shared" si="1"/>
        <v>4.8914930555555554</v>
      </c>
      <c r="H34" s="799">
        <f t="shared" si="3"/>
        <v>4.8914930555555554</v>
      </c>
    </row>
    <row r="35" spans="1:8" ht="15.75">
      <c r="A35" s="802"/>
      <c r="B35" s="797" t="s">
        <v>115</v>
      </c>
      <c r="C35" s="798">
        <v>68800</v>
      </c>
      <c r="D35" s="798"/>
      <c r="E35" s="798"/>
      <c r="F35" s="798"/>
      <c r="G35" s="799">
        <f t="shared" si="1"/>
        <v>0</v>
      </c>
      <c r="H35" s="799" t="str">
        <f t="shared" si="3"/>
        <v/>
      </c>
    </row>
    <row r="36" spans="1:8" ht="18" customHeight="1">
      <c r="A36" s="792">
        <f>A33+1</f>
        <v>7</v>
      </c>
      <c r="B36" s="793" t="s">
        <v>116</v>
      </c>
      <c r="C36" s="794">
        <v>128000</v>
      </c>
      <c r="D36" s="794">
        <f>C36</f>
        <v>128000</v>
      </c>
      <c r="E36" s="794">
        <v>264753</v>
      </c>
      <c r="F36" s="794">
        <f>E36</f>
        <v>264753</v>
      </c>
      <c r="G36" s="795">
        <f t="shared" si="1"/>
        <v>206.83828124999999</v>
      </c>
      <c r="H36" s="795">
        <f t="shared" si="3"/>
        <v>206.83828124999999</v>
      </c>
    </row>
    <row r="37" spans="1:8" ht="18" customHeight="1">
      <c r="A37" s="792">
        <f>A36+1</f>
        <v>8</v>
      </c>
      <c r="B37" s="793" t="s">
        <v>117</v>
      </c>
      <c r="C37" s="794">
        <v>620000</v>
      </c>
      <c r="D37" s="794">
        <f>D38+D39</f>
        <v>595000</v>
      </c>
      <c r="E37" s="794">
        <v>986633</v>
      </c>
      <c r="F37" s="794">
        <v>928064</v>
      </c>
      <c r="G37" s="795">
        <f t="shared" si="1"/>
        <v>159.13435483870967</v>
      </c>
      <c r="H37" s="795">
        <f t="shared" si="3"/>
        <v>155.97714285714287</v>
      </c>
    </row>
    <row r="38" spans="1:8" ht="17.25" customHeight="1">
      <c r="A38" s="802"/>
      <c r="B38" s="797" t="s">
        <v>118</v>
      </c>
      <c r="C38" s="798">
        <v>25000</v>
      </c>
      <c r="D38" s="798"/>
      <c r="E38" s="798">
        <v>64663</v>
      </c>
      <c r="F38" s="798">
        <v>0</v>
      </c>
      <c r="G38" s="799">
        <f t="shared" si="1"/>
        <v>258.65200000000004</v>
      </c>
      <c r="H38" s="799" t="str">
        <f t="shared" si="3"/>
        <v/>
      </c>
    </row>
    <row r="39" spans="1:8" ht="17.25" customHeight="1">
      <c r="A39" s="802"/>
      <c r="B39" s="797" t="s">
        <v>119</v>
      </c>
      <c r="C39" s="1002">
        <f>C37-C38</f>
        <v>595000</v>
      </c>
      <c r="D39" s="1002">
        <f>C39</f>
        <v>595000</v>
      </c>
      <c r="E39" s="1002">
        <f>E37-E38</f>
        <v>921970</v>
      </c>
      <c r="F39" s="1002">
        <v>928064</v>
      </c>
      <c r="G39" s="799">
        <f t="shared" si="1"/>
        <v>154.95294117647057</v>
      </c>
      <c r="H39" s="799">
        <f t="shared" si="3"/>
        <v>155.97714285714287</v>
      </c>
    </row>
    <row r="40" spans="1:8" ht="17.25" customHeight="1">
      <c r="A40" s="802"/>
      <c r="B40" s="797" t="s">
        <v>120</v>
      </c>
      <c r="C40" s="1002"/>
      <c r="D40" s="1002"/>
      <c r="E40" s="1002"/>
      <c r="F40" s="1002"/>
      <c r="G40" s="795" t="str">
        <f t="shared" si="1"/>
        <v/>
      </c>
      <c r="H40" s="795" t="str">
        <f t="shared" si="3"/>
        <v/>
      </c>
    </row>
    <row r="41" spans="1:8" ht="17.25" customHeight="1">
      <c r="A41" s="802"/>
      <c r="B41" s="797" t="s">
        <v>121</v>
      </c>
      <c r="C41" s="1002"/>
      <c r="D41" s="1002"/>
      <c r="E41" s="1002"/>
      <c r="F41" s="1002"/>
      <c r="G41" s="795" t="str">
        <f t="shared" si="1"/>
        <v/>
      </c>
      <c r="H41" s="795" t="str">
        <f t="shared" si="3"/>
        <v/>
      </c>
    </row>
    <row r="42" spans="1:8" ht="18" customHeight="1">
      <c r="A42" s="792">
        <f>A37+1</f>
        <v>9</v>
      </c>
      <c r="B42" s="793" t="s">
        <v>122</v>
      </c>
      <c r="C42" s="794"/>
      <c r="D42" s="794"/>
      <c r="E42" s="794"/>
      <c r="F42" s="794"/>
      <c r="G42" s="795" t="str">
        <f t="shared" si="1"/>
        <v/>
      </c>
      <c r="H42" s="795" t="str">
        <f t="shared" si="3"/>
        <v/>
      </c>
    </row>
    <row r="43" spans="1:8" ht="18" customHeight="1">
      <c r="A43" s="792">
        <f>A42+1</f>
        <v>10</v>
      </c>
      <c r="B43" s="793" t="s">
        <v>123</v>
      </c>
      <c r="C43" s="794">
        <v>6000</v>
      </c>
      <c r="D43" s="794">
        <f>C43</f>
        <v>6000</v>
      </c>
      <c r="E43" s="794">
        <v>8156</v>
      </c>
      <c r="F43" s="794">
        <f t="shared" ref="F43:F50" si="4">E43</f>
        <v>8156</v>
      </c>
      <c r="G43" s="795">
        <f t="shared" si="1"/>
        <v>135.93333333333334</v>
      </c>
      <c r="H43" s="795">
        <f t="shared" si="3"/>
        <v>135.93333333333334</v>
      </c>
    </row>
    <row r="44" spans="1:8" ht="18" customHeight="1">
      <c r="A44" s="792">
        <f>A43+1</f>
        <v>11</v>
      </c>
      <c r="B44" s="793" t="s">
        <v>124</v>
      </c>
      <c r="C44" s="794">
        <v>40000</v>
      </c>
      <c r="D44" s="794">
        <f>C44</f>
        <v>40000</v>
      </c>
      <c r="E44" s="794">
        <v>107990</v>
      </c>
      <c r="F44" s="794">
        <f>E44</f>
        <v>107990</v>
      </c>
      <c r="G44" s="795">
        <f t="shared" si="1"/>
        <v>269.97499999999997</v>
      </c>
      <c r="H44" s="795">
        <f t="shared" si="3"/>
        <v>269.97499999999997</v>
      </c>
    </row>
    <row r="45" spans="1:8" ht="18" customHeight="1">
      <c r="A45" s="792">
        <f>A44+1</f>
        <v>12</v>
      </c>
      <c r="B45" s="793" t="s">
        <v>125</v>
      </c>
      <c r="C45" s="794">
        <v>1546848</v>
      </c>
      <c r="D45" s="794">
        <f>C45</f>
        <v>1546848</v>
      </c>
      <c r="E45" s="794">
        <v>856268</v>
      </c>
      <c r="F45" s="794">
        <f t="shared" si="4"/>
        <v>856268</v>
      </c>
      <c r="G45" s="795">
        <f t="shared" si="1"/>
        <v>55.35566519787335</v>
      </c>
      <c r="H45" s="795">
        <f t="shared" si="3"/>
        <v>55.35566519787335</v>
      </c>
    </row>
    <row r="46" spans="1:8" ht="31.5">
      <c r="A46" s="792">
        <f>A45+1</f>
        <v>13</v>
      </c>
      <c r="B46" s="793" t="s">
        <v>126</v>
      </c>
      <c r="C46" s="794"/>
      <c r="D46" s="794"/>
      <c r="E46" s="794">
        <v>3</v>
      </c>
      <c r="F46" s="794">
        <f t="shared" si="4"/>
        <v>3</v>
      </c>
      <c r="G46" s="795" t="str">
        <f t="shared" si="1"/>
        <v/>
      </c>
      <c r="H46" s="795" t="str">
        <f t="shared" si="3"/>
        <v/>
      </c>
    </row>
    <row r="47" spans="1:8" ht="17.25" customHeight="1">
      <c r="A47" s="792">
        <f>A46+1</f>
        <v>14</v>
      </c>
      <c r="B47" s="793" t="s">
        <v>127</v>
      </c>
      <c r="C47" s="794">
        <v>16000</v>
      </c>
      <c r="D47" s="794">
        <f>C47</f>
        <v>16000</v>
      </c>
      <c r="E47" s="794">
        <v>23410</v>
      </c>
      <c r="F47" s="794">
        <f t="shared" si="4"/>
        <v>23410</v>
      </c>
      <c r="G47" s="795">
        <f t="shared" si="1"/>
        <v>146.3125</v>
      </c>
      <c r="H47" s="795">
        <f t="shared" si="3"/>
        <v>146.3125</v>
      </c>
    </row>
    <row r="48" spans="1:8" ht="17.25" customHeight="1">
      <c r="A48" s="796"/>
      <c r="B48" s="797" t="s">
        <v>105</v>
      </c>
      <c r="C48" s="798"/>
      <c r="D48" s="798"/>
      <c r="E48" s="798">
        <v>8766</v>
      </c>
      <c r="F48" s="798">
        <f t="shared" si="4"/>
        <v>8766</v>
      </c>
      <c r="G48" s="795" t="str">
        <f t="shared" si="1"/>
        <v/>
      </c>
      <c r="H48" s="795" t="str">
        <f t="shared" si="3"/>
        <v/>
      </c>
    </row>
    <row r="49" spans="1:8" ht="17.25" customHeight="1">
      <c r="A49" s="796"/>
      <c r="B49" s="797" t="s">
        <v>106</v>
      </c>
      <c r="C49" s="798"/>
      <c r="D49" s="798"/>
      <c r="E49" s="798">
        <v>576</v>
      </c>
      <c r="F49" s="798">
        <f t="shared" si="4"/>
        <v>576</v>
      </c>
      <c r="G49" s="795" t="str">
        <f t="shared" si="1"/>
        <v/>
      </c>
      <c r="H49" s="795" t="str">
        <f t="shared" si="3"/>
        <v/>
      </c>
    </row>
    <row r="50" spans="1:8" ht="17.25" customHeight="1">
      <c r="A50" s="796"/>
      <c r="B50" s="797" t="s">
        <v>107</v>
      </c>
      <c r="C50" s="798"/>
      <c r="D50" s="798"/>
      <c r="E50" s="798">
        <v>12271</v>
      </c>
      <c r="F50" s="798">
        <f t="shared" si="4"/>
        <v>12271</v>
      </c>
      <c r="G50" s="795" t="str">
        <f t="shared" si="1"/>
        <v/>
      </c>
      <c r="H50" s="795" t="str">
        <f t="shared" si="3"/>
        <v/>
      </c>
    </row>
    <row r="51" spans="1:8" ht="31.5">
      <c r="A51" s="792">
        <f>A47+1</f>
        <v>15</v>
      </c>
      <c r="B51" s="793" t="s">
        <v>128</v>
      </c>
      <c r="C51" s="794">
        <v>42000</v>
      </c>
      <c r="D51" s="794">
        <v>27400</v>
      </c>
      <c r="E51" s="794">
        <v>98326</v>
      </c>
      <c r="F51" s="794">
        <v>80435</v>
      </c>
      <c r="G51" s="795">
        <f t="shared" si="1"/>
        <v>234.10952380952378</v>
      </c>
      <c r="H51" s="795">
        <f t="shared" si="3"/>
        <v>293.55839416058393</v>
      </c>
    </row>
    <row r="52" spans="1:8" ht="18.75" customHeight="1">
      <c r="A52" s="792">
        <f>A51+1</f>
        <v>16</v>
      </c>
      <c r="B52" s="793" t="s">
        <v>129</v>
      </c>
      <c r="C52" s="794">
        <v>200000</v>
      </c>
      <c r="D52" s="794">
        <v>90000</v>
      </c>
      <c r="E52" s="794">
        <v>322540</v>
      </c>
      <c r="F52" s="794">
        <v>170461</v>
      </c>
      <c r="G52" s="795">
        <f t="shared" si="1"/>
        <v>161.27000000000001</v>
      </c>
      <c r="H52" s="795">
        <f t="shared" si="3"/>
        <v>189.40111111111111</v>
      </c>
    </row>
    <row r="53" spans="1:8" ht="31.5">
      <c r="A53" s="792">
        <f>A52+1</f>
        <v>17</v>
      </c>
      <c r="B53" s="793" t="s">
        <v>130</v>
      </c>
      <c r="C53" s="794"/>
      <c r="D53" s="794"/>
      <c r="E53" s="794"/>
      <c r="F53" s="794"/>
      <c r="G53" s="795" t="str">
        <f t="shared" si="1"/>
        <v/>
      </c>
      <c r="H53" s="795" t="str">
        <f t="shared" si="3"/>
        <v/>
      </c>
    </row>
    <row r="54" spans="1:8" ht="15.75">
      <c r="A54" s="792">
        <f>A53+1</f>
        <v>18</v>
      </c>
      <c r="B54" s="793" t="s">
        <v>131</v>
      </c>
      <c r="C54" s="794">
        <v>1000</v>
      </c>
      <c r="D54" s="794">
        <v>1000</v>
      </c>
      <c r="E54" s="794">
        <v>4087</v>
      </c>
      <c r="F54" s="794">
        <f>E54</f>
        <v>4087</v>
      </c>
      <c r="G54" s="795">
        <f t="shared" si="1"/>
        <v>408.7</v>
      </c>
      <c r="H54" s="795">
        <f t="shared" si="3"/>
        <v>408.7</v>
      </c>
    </row>
    <row r="55" spans="1:8" ht="51" customHeight="1">
      <c r="A55" s="792">
        <f>A54+1</f>
        <v>19</v>
      </c>
      <c r="B55" s="793" t="s">
        <v>132</v>
      </c>
      <c r="C55" s="794"/>
      <c r="D55" s="794"/>
      <c r="E55" s="794"/>
      <c r="F55" s="794"/>
      <c r="G55" s="795" t="str">
        <f t="shared" si="1"/>
        <v/>
      </c>
      <c r="H55" s="795" t="str">
        <f t="shared" si="3"/>
        <v/>
      </c>
    </row>
    <row r="56" spans="1:8" ht="31.5">
      <c r="A56" s="792">
        <f>A55+1</f>
        <v>20</v>
      </c>
      <c r="B56" s="793" t="s">
        <v>133</v>
      </c>
      <c r="C56" s="794"/>
      <c r="D56" s="794"/>
      <c r="E56" s="794"/>
      <c r="F56" s="794"/>
      <c r="G56" s="795" t="str">
        <f t="shared" si="1"/>
        <v/>
      </c>
      <c r="H56" s="795" t="str">
        <f t="shared" si="3"/>
        <v/>
      </c>
    </row>
    <row r="57" spans="1:8" ht="17.25" customHeight="1">
      <c r="A57" s="792" t="s">
        <v>22</v>
      </c>
      <c r="B57" s="793" t="s">
        <v>134</v>
      </c>
      <c r="C57" s="794"/>
      <c r="D57" s="794"/>
      <c r="E57" s="794"/>
      <c r="F57" s="794"/>
      <c r="G57" s="795" t="str">
        <f t="shared" si="1"/>
        <v/>
      </c>
      <c r="H57" s="795" t="str">
        <f t="shared" si="3"/>
        <v/>
      </c>
    </row>
    <row r="58" spans="1:8" ht="17.25" customHeight="1">
      <c r="A58" s="792" t="s">
        <v>26</v>
      </c>
      <c r="B58" s="793" t="s">
        <v>135</v>
      </c>
      <c r="C58" s="794">
        <f>SUM(C59:C65)</f>
        <v>6450000</v>
      </c>
      <c r="D58" s="794">
        <f>D59+D60+D61+D62+D63</f>
        <v>0</v>
      </c>
      <c r="E58" s="794">
        <f>E59+E60+E61+E62+E63+E64</f>
        <v>13951452</v>
      </c>
      <c r="F58" s="794">
        <f>F59+F60+F61+F62+F63+F64</f>
        <v>1025</v>
      </c>
      <c r="G58" s="795">
        <f t="shared" si="1"/>
        <v>216.30158139534882</v>
      </c>
      <c r="H58" s="795" t="str">
        <f t="shared" si="3"/>
        <v/>
      </c>
    </row>
    <row r="59" spans="1:8" ht="17.25" customHeight="1">
      <c r="A59" s="792">
        <v>1</v>
      </c>
      <c r="B59" s="793" t="s">
        <v>136</v>
      </c>
      <c r="C59" s="794">
        <v>110000</v>
      </c>
      <c r="D59" s="794"/>
      <c r="E59" s="794">
        <v>17751</v>
      </c>
      <c r="F59" s="794"/>
      <c r="G59" s="795">
        <f t="shared" si="1"/>
        <v>16.137272727272727</v>
      </c>
      <c r="H59" s="795" t="str">
        <f t="shared" si="3"/>
        <v/>
      </c>
    </row>
    <row r="60" spans="1:8" ht="17.25" customHeight="1">
      <c r="A60" s="792">
        <f>A59+1</f>
        <v>2</v>
      </c>
      <c r="B60" s="793" t="s">
        <v>137</v>
      </c>
      <c r="C60" s="794">
        <v>1464000</v>
      </c>
      <c r="D60" s="794"/>
      <c r="E60" s="794">
        <v>3475661</v>
      </c>
      <c r="F60" s="794"/>
      <c r="G60" s="795">
        <f t="shared" si="1"/>
        <v>237.40853825136611</v>
      </c>
      <c r="H60" s="795" t="str">
        <f t="shared" si="3"/>
        <v/>
      </c>
    </row>
    <row r="61" spans="1:8" ht="31.5">
      <c r="A61" s="792">
        <f>A60+1</f>
        <v>3</v>
      </c>
      <c r="B61" s="793" t="s">
        <v>138</v>
      </c>
      <c r="C61" s="794">
        <v>30000</v>
      </c>
      <c r="D61" s="794"/>
      <c r="E61" s="794">
        <v>15222</v>
      </c>
      <c r="F61" s="794"/>
      <c r="G61" s="795">
        <f t="shared" si="1"/>
        <v>50.739999999999995</v>
      </c>
      <c r="H61" s="795" t="str">
        <f t="shared" si="3"/>
        <v/>
      </c>
    </row>
    <row r="62" spans="1:8" ht="31.5">
      <c r="A62" s="792">
        <f>A61+1</f>
        <v>4</v>
      </c>
      <c r="B62" s="793" t="s">
        <v>139</v>
      </c>
      <c r="C62" s="794">
        <v>1000</v>
      </c>
      <c r="D62" s="794"/>
      <c r="E62" s="794">
        <v>3256</v>
      </c>
      <c r="F62" s="794"/>
      <c r="G62" s="795">
        <f t="shared" si="1"/>
        <v>325.59999999999997</v>
      </c>
      <c r="H62" s="795" t="str">
        <f t="shared" si="3"/>
        <v/>
      </c>
    </row>
    <row r="63" spans="1:8" ht="31.5">
      <c r="A63" s="792">
        <f>A62+1</f>
        <v>5</v>
      </c>
      <c r="B63" s="793" t="s">
        <v>140</v>
      </c>
      <c r="C63" s="794">
        <v>4825000</v>
      </c>
      <c r="D63" s="794"/>
      <c r="E63" s="794">
        <v>10357023</v>
      </c>
      <c r="F63" s="794"/>
      <c r="G63" s="795">
        <f t="shared" si="1"/>
        <v>214.65332642487044</v>
      </c>
      <c r="H63" s="795" t="str">
        <f t="shared" si="3"/>
        <v/>
      </c>
    </row>
    <row r="64" spans="1:8" ht="18.75" customHeight="1">
      <c r="A64" s="792">
        <f>A63+1</f>
        <v>6</v>
      </c>
      <c r="B64" s="793" t="s">
        <v>141</v>
      </c>
      <c r="C64" s="794">
        <v>20000</v>
      </c>
      <c r="D64" s="794"/>
      <c r="E64" s="794">
        <f>23659+58880</f>
        <v>82539</v>
      </c>
      <c r="F64" s="794">
        <v>1025</v>
      </c>
      <c r="G64" s="795">
        <f t="shared" si="1"/>
        <v>412.69499999999999</v>
      </c>
      <c r="H64" s="795" t="str">
        <f t="shared" si="3"/>
        <v/>
      </c>
    </row>
    <row r="65" spans="1:8" ht="18.75" customHeight="1">
      <c r="A65" s="792">
        <v>7</v>
      </c>
      <c r="B65" s="793" t="s">
        <v>142</v>
      </c>
      <c r="C65" s="794"/>
      <c r="D65" s="794"/>
      <c r="E65" s="794"/>
      <c r="F65" s="794"/>
      <c r="G65" s="795" t="str">
        <f t="shared" si="1"/>
        <v/>
      </c>
      <c r="H65" s="795" t="str">
        <f t="shared" si="3"/>
        <v/>
      </c>
    </row>
    <row r="66" spans="1:8" ht="18.75" customHeight="1">
      <c r="A66" s="792" t="s">
        <v>28</v>
      </c>
      <c r="B66" s="793" t="s">
        <v>33</v>
      </c>
      <c r="C66" s="794">
        <v>16313</v>
      </c>
      <c r="D66" s="794"/>
      <c r="E66" s="794">
        <v>10519</v>
      </c>
      <c r="F66" s="794">
        <f>E66</f>
        <v>10519</v>
      </c>
      <c r="G66" s="795">
        <f t="shared" si="1"/>
        <v>64.482314718322812</v>
      </c>
      <c r="H66" s="795" t="str">
        <f t="shared" si="3"/>
        <v/>
      </c>
    </row>
    <row r="67" spans="1:8" ht="18.75" customHeight="1">
      <c r="A67" s="792" t="s">
        <v>30</v>
      </c>
      <c r="B67" s="793" t="s">
        <v>143</v>
      </c>
      <c r="C67" s="794"/>
      <c r="D67" s="794"/>
      <c r="E67" s="794">
        <v>716056</v>
      </c>
      <c r="F67" s="794">
        <f>E67</f>
        <v>716056</v>
      </c>
      <c r="G67" s="795" t="str">
        <f t="shared" si="1"/>
        <v/>
      </c>
      <c r="H67" s="795" t="str">
        <f t="shared" si="3"/>
        <v/>
      </c>
    </row>
    <row r="68" spans="1:8" ht="18.75" customHeight="1">
      <c r="A68" s="792" t="s">
        <v>13</v>
      </c>
      <c r="B68" s="803" t="s">
        <v>144</v>
      </c>
      <c r="C68" s="794"/>
      <c r="D68" s="794"/>
      <c r="E68" s="794"/>
      <c r="F68" s="794"/>
      <c r="G68" s="795" t="str">
        <f t="shared" si="1"/>
        <v/>
      </c>
      <c r="H68" s="795" t="str">
        <f t="shared" si="3"/>
        <v/>
      </c>
    </row>
    <row r="69" spans="1:8" ht="18.75" customHeight="1">
      <c r="A69" s="792" t="s">
        <v>52</v>
      </c>
      <c r="B69" s="803" t="s">
        <v>145</v>
      </c>
      <c r="C69" s="794"/>
      <c r="D69" s="794"/>
      <c r="E69" s="804">
        <v>133636</v>
      </c>
      <c r="F69" s="804">
        <f>E69</f>
        <v>133636</v>
      </c>
      <c r="G69" s="795" t="str">
        <f t="shared" si="1"/>
        <v/>
      </c>
      <c r="H69" s="795" t="str">
        <f t="shared" si="3"/>
        <v/>
      </c>
    </row>
    <row r="70" spans="1:8" ht="31.5">
      <c r="A70" s="792" t="s">
        <v>54</v>
      </c>
      <c r="B70" s="803" t="s">
        <v>146</v>
      </c>
      <c r="C70" s="794"/>
      <c r="D70" s="794"/>
      <c r="E70" s="794">
        <v>6663012</v>
      </c>
      <c r="F70" s="794">
        <f>E70</f>
        <v>6663012</v>
      </c>
      <c r="G70" s="795" t="str">
        <f t="shared" si="1"/>
        <v/>
      </c>
      <c r="H70" s="795" t="str">
        <f t="shared" si="3"/>
        <v/>
      </c>
    </row>
  </sheetData>
  <mergeCells count="14">
    <mergeCell ref="G5:H6"/>
    <mergeCell ref="A1:B1"/>
    <mergeCell ref="E1:H1"/>
    <mergeCell ref="A2:H2"/>
    <mergeCell ref="A3:H3"/>
    <mergeCell ref="F4:H4"/>
    <mergeCell ref="C39:C41"/>
    <mergeCell ref="D39:D41"/>
    <mergeCell ref="E39:E41"/>
    <mergeCell ref="F39:F41"/>
    <mergeCell ref="A5:A7"/>
    <mergeCell ref="B5:B7"/>
    <mergeCell ref="C5:D6"/>
    <mergeCell ref="E5:F6"/>
  </mergeCells>
  <printOptions horizontalCentered="1"/>
  <pageMargins left="0.59055118110236227" right="0.39370078740157483" top="0.59055118110236227" bottom="0.59055118110236227" header="0.23622047244094491" footer="0.31496062992125984"/>
  <pageSetup paperSize="9" scale="70" orientation="portrait" r:id="rId1"/>
  <headerFooter differentFirst="1" scaleWithDoc="0" alignWithMargins="0">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81"/>
  <sheetViews>
    <sheetView zoomScaleNormal="100" zoomScaleSheetLayoutView="100" workbookViewId="0">
      <selection activeCell="H1" sqref="H1:K1"/>
    </sheetView>
  </sheetViews>
  <sheetFormatPr defaultColWidth="10.28515625" defaultRowHeight="15.75"/>
  <cols>
    <col min="1" max="1" width="6" style="622" customWidth="1"/>
    <col min="2" max="2" width="34.5703125" style="617" customWidth="1"/>
    <col min="3" max="6" width="14.5703125" style="786" customWidth="1"/>
    <col min="7" max="7" width="23.5703125" style="786" customWidth="1"/>
    <col min="8" max="9" width="12.42578125" style="786" customWidth="1"/>
    <col min="10" max="11" width="11.28515625" style="786" customWidth="1"/>
    <col min="12" max="12" width="20.28515625" style="617" hidden="1" customWidth="1"/>
    <col min="13" max="13" width="12.28515625" style="617" hidden="1" customWidth="1"/>
    <col min="14" max="14" width="18.5703125" style="617" hidden="1" customWidth="1"/>
    <col min="15" max="15" width="2.28515625" style="617" hidden="1" customWidth="1"/>
    <col min="16" max="16" width="17.42578125" style="617" hidden="1" customWidth="1"/>
    <col min="17" max="17" width="22.42578125" style="617" hidden="1" customWidth="1"/>
    <col min="18" max="18" width="22.28515625" style="617" hidden="1" customWidth="1"/>
    <col min="19" max="19" width="22.140625" style="617" hidden="1" customWidth="1"/>
    <col min="20" max="21" width="0" style="617" hidden="1" customWidth="1"/>
    <col min="22" max="16384" width="10.28515625" style="617"/>
  </cols>
  <sheetData>
    <row r="1" spans="1:21">
      <c r="H1" s="1006" t="s">
        <v>413</v>
      </c>
      <c r="I1" s="1006"/>
      <c r="J1" s="1006"/>
      <c r="K1" s="1006"/>
      <c r="L1" s="23"/>
    </row>
    <row r="2" spans="1:21" ht="18.75" customHeight="1">
      <c r="A2" s="935" t="s">
        <v>1199</v>
      </c>
      <c r="B2" s="935"/>
      <c r="C2" s="935"/>
      <c r="D2" s="935"/>
      <c r="E2" s="935"/>
      <c r="F2" s="935"/>
      <c r="G2" s="935"/>
      <c r="H2" s="935"/>
      <c r="I2" s="935"/>
      <c r="J2" s="935"/>
      <c r="K2" s="935"/>
    </row>
    <row r="3" spans="1:21" ht="19.5" customHeight="1">
      <c r="A3" s="937" t="e">
        <f>#REF!</f>
        <v>#REF!</v>
      </c>
      <c r="B3" s="937"/>
      <c r="C3" s="937"/>
      <c r="D3" s="937"/>
      <c r="E3" s="937"/>
      <c r="F3" s="937"/>
      <c r="G3" s="937"/>
      <c r="H3" s="937"/>
      <c r="I3" s="937"/>
      <c r="J3" s="937"/>
      <c r="K3" s="937"/>
    </row>
    <row r="4" spans="1:21">
      <c r="A4" s="771"/>
      <c r="B4" s="618"/>
      <c r="C4" s="840"/>
      <c r="D4" s="840"/>
      <c r="E4" s="840"/>
      <c r="F4" s="840"/>
      <c r="G4" s="840"/>
      <c r="H4" s="841" t="e">
        <f>#REF!</f>
        <v>#REF!</v>
      </c>
      <c r="I4" s="840"/>
      <c r="J4" s="1015" t="s">
        <v>148</v>
      </c>
      <c r="K4" s="1015"/>
    </row>
    <row r="5" spans="1:21" hidden="1">
      <c r="A5" s="771"/>
      <c r="B5" s="771"/>
      <c r="C5" s="842"/>
      <c r="D5" s="842"/>
      <c r="E5" s="842"/>
      <c r="F5" s="842"/>
      <c r="G5" s="842"/>
      <c r="H5" s="842"/>
      <c r="I5" s="842">
        <f>I12-I6</f>
        <v>-0.54955389932729304</v>
      </c>
      <c r="J5" s="842">
        <f t="shared" ref="J5:K5" si="0">J12-J6</f>
        <v>-4.1032000095583498E-2</v>
      </c>
      <c r="K5" s="842">
        <f t="shared" si="0"/>
        <v>0.34159099997486919</v>
      </c>
      <c r="L5" s="843"/>
      <c r="M5" s="843"/>
    </row>
    <row r="6" spans="1:21" hidden="1">
      <c r="A6" s="620"/>
      <c r="B6" s="620"/>
      <c r="C6" s="839"/>
      <c r="D6" s="839"/>
      <c r="E6" s="839"/>
      <c r="F6" s="839"/>
      <c r="G6" s="839"/>
      <c r="H6" s="839"/>
      <c r="I6" s="839">
        <f>SUM(J6:K6)</f>
        <v>718786.725126</v>
      </c>
      <c r="J6" s="839">
        <v>525894.09580300003</v>
      </c>
      <c r="K6" s="839">
        <v>192892.629323</v>
      </c>
    </row>
    <row r="7" spans="1:21" hidden="1">
      <c r="H7" s="787">
        <f>H12-H8</f>
        <v>87075.104505999014</v>
      </c>
    </row>
    <row r="8" spans="1:21" hidden="1">
      <c r="H8" s="787">
        <v>4244596.4380820002</v>
      </c>
    </row>
    <row r="9" spans="1:21" s="622" customFormat="1">
      <c r="A9" s="1007" t="s">
        <v>94</v>
      </c>
      <c r="B9" s="1007" t="s">
        <v>213</v>
      </c>
      <c r="C9" s="1008" t="s">
        <v>1200</v>
      </c>
      <c r="D9" s="1010" t="s">
        <v>1201</v>
      </c>
      <c r="E9" s="1011"/>
      <c r="F9" s="1011"/>
      <c r="G9" s="1012"/>
      <c r="H9" s="1008" t="s">
        <v>1202</v>
      </c>
      <c r="I9" s="1008" t="s">
        <v>1203</v>
      </c>
      <c r="J9" s="1013" t="s">
        <v>1204</v>
      </c>
      <c r="K9" s="1014"/>
    </row>
    <row r="10" spans="1:21" s="622" customFormat="1" ht="78.75">
      <c r="A10" s="917"/>
      <c r="B10" s="917"/>
      <c r="C10" s="1009"/>
      <c r="D10" s="788" t="s">
        <v>1205</v>
      </c>
      <c r="E10" s="788" t="s">
        <v>1206</v>
      </c>
      <c r="F10" s="788" t="s">
        <v>1207</v>
      </c>
      <c r="G10" s="788" t="s">
        <v>1208</v>
      </c>
      <c r="H10" s="1009"/>
      <c r="I10" s="1009"/>
      <c r="J10" s="788" t="s">
        <v>1209</v>
      </c>
      <c r="K10" s="788" t="s">
        <v>1210</v>
      </c>
    </row>
    <row r="11" spans="1:21" s="771" customFormat="1">
      <c r="A11" s="872" t="s">
        <v>12</v>
      </c>
      <c r="B11" s="872" t="s">
        <v>13</v>
      </c>
      <c r="C11" s="873" t="s">
        <v>1211</v>
      </c>
      <c r="D11" s="874">
        <v>2</v>
      </c>
      <c r="E11" s="874">
        <v>3</v>
      </c>
      <c r="F11" s="874">
        <v>4</v>
      </c>
      <c r="G11" s="874">
        <v>5</v>
      </c>
      <c r="H11" s="874">
        <v>6</v>
      </c>
      <c r="I11" s="874" t="s">
        <v>1212</v>
      </c>
      <c r="J11" s="874">
        <v>8</v>
      </c>
      <c r="K11" s="874">
        <v>9</v>
      </c>
      <c r="L11" s="875"/>
      <c r="M11" s="876"/>
    </row>
    <row r="12" spans="1:21" s="23" customFormat="1">
      <c r="A12" s="847"/>
      <c r="B12" s="750" t="s">
        <v>1159</v>
      </c>
      <c r="C12" s="833">
        <f>C13+C41+C61+C68+C76+C80</f>
        <v>5050457.7181600993</v>
      </c>
      <c r="D12" s="833">
        <f t="shared" ref="D12:K12" si="1">D13+D41+D61+D68+D76+D80</f>
        <v>2409283.9294050001</v>
      </c>
      <c r="E12" s="833">
        <f t="shared" si="1"/>
        <v>223884.93747999999</v>
      </c>
      <c r="F12" s="833">
        <f t="shared" si="1"/>
        <v>3275619.5533959996</v>
      </c>
      <c r="G12" s="833">
        <f t="shared" si="1"/>
        <v>858330.70212089992</v>
      </c>
      <c r="H12" s="833">
        <f>H13+H41+H61+H68+H76+H80</f>
        <v>4331671.5425879993</v>
      </c>
      <c r="I12" s="833">
        <f t="shared" si="1"/>
        <v>718786.17557210068</v>
      </c>
      <c r="J12" s="833">
        <f t="shared" si="1"/>
        <v>525894.05477099994</v>
      </c>
      <c r="K12" s="833">
        <f t="shared" si="1"/>
        <v>192892.97091399998</v>
      </c>
      <c r="L12" s="845"/>
      <c r="T12" s="23">
        <v>4252736.705046</v>
      </c>
      <c r="U12" s="846">
        <f>T12-H12</f>
        <v>-78934.837541999295</v>
      </c>
    </row>
    <row r="13" spans="1:21" s="23" customFormat="1">
      <c r="A13" s="847" t="s">
        <v>17</v>
      </c>
      <c r="B13" s="848" t="s">
        <v>382</v>
      </c>
      <c r="C13" s="833">
        <f t="shared" ref="C13:K13" si="2">SUM(C14:C40)</f>
        <v>140179.76863299997</v>
      </c>
      <c r="D13" s="833">
        <f t="shared" si="2"/>
        <v>43889.596366999998</v>
      </c>
      <c r="E13" s="833">
        <f t="shared" si="2"/>
        <v>4179.13094</v>
      </c>
      <c r="F13" s="833">
        <f t="shared" si="2"/>
        <v>107215.04399999999</v>
      </c>
      <c r="G13" s="833">
        <f t="shared" si="2"/>
        <v>15104.002674000001</v>
      </c>
      <c r="H13" s="833">
        <f t="shared" si="2"/>
        <v>126804.449974</v>
      </c>
      <c r="I13" s="833">
        <f t="shared" si="2"/>
        <v>13375.31865899999</v>
      </c>
      <c r="J13" s="833">
        <f t="shared" si="2"/>
        <v>7047.2914609999998</v>
      </c>
      <c r="K13" s="833">
        <f t="shared" si="2"/>
        <v>6328.0271979999961</v>
      </c>
      <c r="L13" s="845"/>
    </row>
    <row r="14" spans="1:21">
      <c r="A14" s="849">
        <v>1</v>
      </c>
      <c r="B14" s="751" t="s">
        <v>1160</v>
      </c>
      <c r="C14" s="784">
        <f t="shared" ref="C14:C19" si="3">D14+E14+F14-G14</f>
        <v>160</v>
      </c>
      <c r="D14" s="834">
        <v>160</v>
      </c>
      <c r="E14" s="834"/>
      <c r="F14" s="834"/>
      <c r="G14" s="834"/>
      <c r="H14" s="834">
        <v>160</v>
      </c>
      <c r="I14" s="784">
        <f t="shared" ref="I14:I18" si="4">C14-H14</f>
        <v>0</v>
      </c>
      <c r="J14" s="834"/>
      <c r="K14" s="834"/>
      <c r="L14" s="845"/>
    </row>
    <row r="15" spans="1:21">
      <c r="A15" s="849">
        <v>2</v>
      </c>
      <c r="B15" s="751" t="s">
        <v>1161</v>
      </c>
      <c r="C15" s="784">
        <f>D15+E15+F15-G15</f>
        <v>36.921999999999997</v>
      </c>
      <c r="D15" s="834">
        <v>226</v>
      </c>
      <c r="E15" s="834"/>
      <c r="F15" s="834"/>
      <c r="G15" s="834">
        <v>189.078</v>
      </c>
      <c r="H15" s="834">
        <v>36.921999999999997</v>
      </c>
      <c r="I15" s="784"/>
      <c r="J15" s="784"/>
      <c r="K15" s="784"/>
      <c r="L15" s="845"/>
    </row>
    <row r="16" spans="1:21">
      <c r="A16" s="849">
        <v>3</v>
      </c>
      <c r="B16" s="751" t="s">
        <v>388</v>
      </c>
      <c r="C16" s="784">
        <f t="shared" si="3"/>
        <v>57.966485000000034</v>
      </c>
      <c r="D16" s="834">
        <v>653</v>
      </c>
      <c r="E16" s="834"/>
      <c r="F16" s="834"/>
      <c r="G16" s="834">
        <v>595.03351499999997</v>
      </c>
      <c r="H16" s="834">
        <v>57.966484999999999</v>
      </c>
      <c r="I16" s="784">
        <f t="shared" si="4"/>
        <v>0</v>
      </c>
      <c r="J16" s="834"/>
      <c r="K16" s="834">
        <v>0</v>
      </c>
      <c r="L16" s="845"/>
      <c r="N16" s="845"/>
      <c r="P16" s="845"/>
    </row>
    <row r="17" spans="1:19">
      <c r="A17" s="849">
        <v>4</v>
      </c>
      <c r="B17" s="751" t="s">
        <v>1162</v>
      </c>
      <c r="C17" s="784">
        <f t="shared" si="3"/>
        <v>795</v>
      </c>
      <c r="D17" s="784">
        <v>57</v>
      </c>
      <c r="E17" s="834"/>
      <c r="F17" s="834">
        <v>738</v>
      </c>
      <c r="G17" s="834"/>
      <c r="H17" s="834">
        <v>795</v>
      </c>
      <c r="I17" s="784">
        <f t="shared" si="4"/>
        <v>0</v>
      </c>
      <c r="J17" s="834"/>
      <c r="K17" s="834"/>
      <c r="L17" s="845"/>
      <c r="N17" s="845"/>
      <c r="P17" s="845"/>
    </row>
    <row r="18" spans="1:19">
      <c r="A18" s="849">
        <v>5</v>
      </c>
      <c r="B18" s="751" t="s">
        <v>1163</v>
      </c>
      <c r="C18" s="784">
        <f t="shared" si="3"/>
        <v>286</v>
      </c>
      <c r="D18" s="834">
        <v>57</v>
      </c>
      <c r="E18" s="834"/>
      <c r="F18" s="834">
        <v>229</v>
      </c>
      <c r="G18" s="834"/>
      <c r="H18" s="834">
        <v>125.49388999999999</v>
      </c>
      <c r="I18" s="784">
        <f t="shared" si="4"/>
        <v>160.50611000000001</v>
      </c>
      <c r="J18" s="834"/>
      <c r="K18" s="834">
        <v>160.50611000000001</v>
      </c>
      <c r="L18" s="845"/>
      <c r="N18" s="845"/>
      <c r="P18" s="845"/>
    </row>
    <row r="19" spans="1:19" ht="31.5">
      <c r="A19" s="849">
        <v>6</v>
      </c>
      <c r="B19" s="751" t="s">
        <v>1164</v>
      </c>
      <c r="C19" s="784">
        <f t="shared" si="3"/>
        <v>107</v>
      </c>
      <c r="D19" s="834"/>
      <c r="E19" s="834"/>
      <c r="F19" s="834">
        <v>107</v>
      </c>
      <c r="G19" s="834"/>
      <c r="H19" s="834">
        <v>106.17</v>
      </c>
      <c r="I19" s="784">
        <f>C19-H19</f>
        <v>0.82999999999999829</v>
      </c>
      <c r="J19" s="834"/>
      <c r="K19" s="834">
        <f>I19</f>
        <v>0.82999999999999829</v>
      </c>
      <c r="L19" s="845"/>
      <c r="N19" s="845"/>
      <c r="P19" s="845"/>
    </row>
    <row r="20" spans="1:19">
      <c r="A20" s="849">
        <v>7</v>
      </c>
      <c r="B20" s="751" t="s">
        <v>244</v>
      </c>
      <c r="C20" s="784">
        <f>D20+E20+F20-G20</f>
        <v>4599.52027</v>
      </c>
      <c r="D20" s="834">
        <v>3282</v>
      </c>
      <c r="E20" s="834">
        <v>591.52026999999998</v>
      </c>
      <c r="F20" s="834">
        <v>726</v>
      </c>
      <c r="G20" s="834"/>
      <c r="H20" s="834">
        <v>4011.5833590000002</v>
      </c>
      <c r="I20" s="784">
        <f>C20-H20</f>
        <v>587.93691099999978</v>
      </c>
      <c r="J20" s="834">
        <v>82.380739000000005</v>
      </c>
      <c r="K20" s="834">
        <v>505.556172</v>
      </c>
      <c r="L20" s="845"/>
      <c r="N20" s="845"/>
      <c r="P20" s="845"/>
      <c r="R20" s="850">
        <f>J20*1000000</f>
        <v>82380739</v>
      </c>
      <c r="S20" s="850">
        <f>K20*1000000</f>
        <v>505556172</v>
      </c>
    </row>
    <row r="21" spans="1:19">
      <c r="A21" s="849">
        <v>8</v>
      </c>
      <c r="B21" s="751" t="s">
        <v>1165</v>
      </c>
      <c r="C21" s="784">
        <f>D21+E21+F21-G21</f>
        <v>92283.050669999997</v>
      </c>
      <c r="D21" s="835">
        <v>9958</v>
      </c>
      <c r="E21" s="835">
        <v>2627.3306699999998</v>
      </c>
      <c r="F21" s="835">
        <f>81077.72667+471.99333</f>
        <v>81549.72</v>
      </c>
      <c r="G21" s="835">
        <v>1852</v>
      </c>
      <c r="H21" s="835">
        <v>83424.946620000002</v>
      </c>
      <c r="I21" s="784">
        <f>C21-H21</f>
        <v>8858.1040499999945</v>
      </c>
      <c r="J21" s="835">
        <v>6964.9107219999996</v>
      </c>
      <c r="K21" s="835">
        <v>1893.1933280000001</v>
      </c>
      <c r="L21" s="845"/>
      <c r="N21" s="845"/>
      <c r="P21" s="845"/>
      <c r="R21" s="850">
        <f>J21*1000000</f>
        <v>6964910722</v>
      </c>
      <c r="S21" s="850">
        <f>K21*1000000</f>
        <v>1893193328</v>
      </c>
    </row>
    <row r="22" spans="1:19">
      <c r="A22" s="849">
        <v>9</v>
      </c>
      <c r="B22" s="751" t="s">
        <v>1166</v>
      </c>
      <c r="C22" s="784">
        <f>D22+E22+F22-G22</f>
        <v>621</v>
      </c>
      <c r="D22" s="834">
        <v>197</v>
      </c>
      <c r="E22" s="834"/>
      <c r="F22" s="834">
        <v>424</v>
      </c>
      <c r="G22" s="834"/>
      <c r="H22" s="834">
        <v>489.56</v>
      </c>
      <c r="I22" s="784">
        <f>C22-H22</f>
        <v>131.44</v>
      </c>
      <c r="J22" s="834"/>
      <c r="K22" s="834">
        <f t="shared" ref="K22:K29" si="5">I22</f>
        <v>131.44</v>
      </c>
      <c r="L22" s="845"/>
      <c r="N22" s="845"/>
      <c r="P22" s="845"/>
    </row>
    <row r="23" spans="1:19">
      <c r="A23" s="849">
        <v>10</v>
      </c>
      <c r="B23" s="751" t="s">
        <v>386</v>
      </c>
      <c r="C23" s="784">
        <f>D23+E23+F23-G23</f>
        <v>13084.529</v>
      </c>
      <c r="D23" s="834">
        <v>3657</v>
      </c>
      <c r="E23" s="834"/>
      <c r="F23" s="834">
        <v>9849.5290000000005</v>
      </c>
      <c r="G23" s="834">
        <v>422</v>
      </c>
      <c r="H23" s="834">
        <v>12876.5072</v>
      </c>
      <c r="I23" s="784">
        <f>C23-H23</f>
        <v>208.02180000000044</v>
      </c>
      <c r="J23" s="834"/>
      <c r="K23" s="834">
        <f t="shared" si="5"/>
        <v>208.02180000000044</v>
      </c>
      <c r="L23" s="845"/>
      <c r="N23" s="845"/>
      <c r="P23" s="845"/>
    </row>
    <row r="24" spans="1:19">
      <c r="A24" s="849">
        <v>11</v>
      </c>
      <c r="B24" s="751" t="s">
        <v>255</v>
      </c>
      <c r="C24" s="784">
        <f t="shared" ref="C24:C29" si="6">D24+E24+F24-G24</f>
        <v>370</v>
      </c>
      <c r="D24" s="835">
        <v>169</v>
      </c>
      <c r="E24" s="835"/>
      <c r="F24" s="835">
        <v>201</v>
      </c>
      <c r="G24" s="835"/>
      <c r="H24" s="835">
        <v>300.67439999999999</v>
      </c>
      <c r="I24" s="784">
        <f t="shared" ref="I24:I40" si="7">C24-H24</f>
        <v>69.325600000000009</v>
      </c>
      <c r="J24" s="835"/>
      <c r="K24" s="835">
        <f t="shared" si="5"/>
        <v>69.325600000000009</v>
      </c>
      <c r="L24" s="845"/>
      <c r="N24" s="845"/>
      <c r="P24" s="845"/>
    </row>
    <row r="25" spans="1:19">
      <c r="A25" s="849">
        <v>12</v>
      </c>
      <c r="B25" s="751" t="s">
        <v>266</v>
      </c>
      <c r="C25" s="784">
        <f t="shared" si="6"/>
        <v>166.28</v>
      </c>
      <c r="D25" s="835">
        <v>85</v>
      </c>
      <c r="E25" s="835">
        <v>0.28000000000000003</v>
      </c>
      <c r="F25" s="835">
        <v>81</v>
      </c>
      <c r="G25" s="835"/>
      <c r="H25" s="835">
        <v>111.065</v>
      </c>
      <c r="I25" s="784">
        <f t="shared" si="7"/>
        <v>55.215000000000003</v>
      </c>
      <c r="J25" s="835"/>
      <c r="K25" s="835">
        <f t="shared" si="5"/>
        <v>55.215000000000003</v>
      </c>
      <c r="L25" s="845"/>
      <c r="N25" s="845"/>
      <c r="P25" s="845"/>
    </row>
    <row r="26" spans="1:19">
      <c r="A26" s="849">
        <v>13</v>
      </c>
      <c r="B26" s="751" t="s">
        <v>1167</v>
      </c>
      <c r="C26" s="784">
        <f t="shared" si="6"/>
        <v>57</v>
      </c>
      <c r="D26" s="835">
        <v>57</v>
      </c>
      <c r="E26" s="835"/>
      <c r="F26" s="835"/>
      <c r="G26" s="835"/>
      <c r="H26" s="835">
        <v>18.72</v>
      </c>
      <c r="I26" s="784">
        <f t="shared" si="7"/>
        <v>38.28</v>
      </c>
      <c r="J26" s="835"/>
      <c r="K26" s="835">
        <f t="shared" si="5"/>
        <v>38.28</v>
      </c>
      <c r="L26" s="845"/>
      <c r="N26" s="845"/>
      <c r="P26" s="845"/>
    </row>
    <row r="27" spans="1:19" ht="31.5">
      <c r="A27" s="849">
        <v>14</v>
      </c>
      <c r="B27" s="751" t="s">
        <v>1168</v>
      </c>
      <c r="C27" s="784">
        <f>D27+E27+F27-G27</f>
        <v>482</v>
      </c>
      <c r="D27" s="835">
        <v>57</v>
      </c>
      <c r="E27" s="835"/>
      <c r="F27" s="835">
        <v>425</v>
      </c>
      <c r="G27" s="835"/>
      <c r="H27" s="835">
        <v>442.64499999999998</v>
      </c>
      <c r="I27" s="784">
        <f t="shared" si="7"/>
        <v>39.355000000000018</v>
      </c>
      <c r="J27" s="835"/>
      <c r="K27" s="835">
        <f t="shared" si="5"/>
        <v>39.355000000000018</v>
      </c>
      <c r="L27" s="845"/>
      <c r="N27" s="845"/>
      <c r="P27" s="845"/>
    </row>
    <row r="28" spans="1:19">
      <c r="A28" s="849">
        <v>15</v>
      </c>
      <c r="B28" s="751" t="s">
        <v>1169</v>
      </c>
      <c r="C28" s="784">
        <f t="shared" si="6"/>
        <v>42</v>
      </c>
      <c r="D28" s="835"/>
      <c r="E28" s="835"/>
      <c r="F28" s="835">
        <v>42</v>
      </c>
      <c r="G28" s="835"/>
      <c r="H28" s="835">
        <v>42</v>
      </c>
      <c r="I28" s="784">
        <f t="shared" si="7"/>
        <v>0</v>
      </c>
      <c r="J28" s="835"/>
      <c r="K28" s="835">
        <f t="shared" si="5"/>
        <v>0</v>
      </c>
      <c r="L28" s="845"/>
      <c r="N28" s="845"/>
      <c r="P28" s="845"/>
    </row>
    <row r="29" spans="1:19" ht="31.5">
      <c r="A29" s="849">
        <v>16</v>
      </c>
      <c r="B29" s="751" t="s">
        <v>1170</v>
      </c>
      <c r="C29" s="784">
        <f t="shared" si="6"/>
        <v>19737.564207999996</v>
      </c>
      <c r="D29" s="784">
        <v>23376.596366999998</v>
      </c>
      <c r="E29" s="784">
        <v>960</v>
      </c>
      <c r="F29" s="784">
        <v>7166.8590000000004</v>
      </c>
      <c r="G29" s="784">
        <v>11765.891159000001</v>
      </c>
      <c r="H29" s="784">
        <v>17103.316264000001</v>
      </c>
      <c r="I29" s="784">
        <f t="shared" si="7"/>
        <v>2634.2479439999952</v>
      </c>
      <c r="J29" s="784">
        <v>0</v>
      </c>
      <c r="K29" s="835">
        <f t="shared" si="5"/>
        <v>2634.2479439999952</v>
      </c>
      <c r="L29" s="23"/>
      <c r="N29" s="845"/>
      <c r="P29" s="845"/>
    </row>
    <row r="30" spans="1:19">
      <c r="A30" s="849">
        <v>17</v>
      </c>
      <c r="B30" s="751" t="s">
        <v>253</v>
      </c>
      <c r="C30" s="784">
        <f t="shared" ref="C30:C40" si="8">D30+E30+F30-G30</f>
        <v>584</v>
      </c>
      <c r="D30" s="776">
        <v>197</v>
      </c>
      <c r="E30" s="784"/>
      <c r="F30" s="784">
        <v>387</v>
      </c>
      <c r="G30" s="784"/>
      <c r="H30" s="776">
        <v>560.16724499999998</v>
      </c>
      <c r="I30" s="784">
        <f t="shared" si="7"/>
        <v>23.83275500000002</v>
      </c>
      <c r="J30" s="784"/>
      <c r="K30" s="784">
        <f t="shared" ref="K30:K38" si="9">I30</f>
        <v>23.83275500000002</v>
      </c>
      <c r="L30" s="845"/>
      <c r="N30" s="845"/>
      <c r="P30" s="845"/>
    </row>
    <row r="31" spans="1:19">
      <c r="A31" s="849">
        <v>18</v>
      </c>
      <c r="B31" s="751" t="s">
        <v>397</v>
      </c>
      <c r="C31" s="784">
        <f t="shared" si="8"/>
        <v>773</v>
      </c>
      <c r="D31" s="784"/>
      <c r="E31" s="784"/>
      <c r="F31" s="784">
        <v>773</v>
      </c>
      <c r="G31" s="784"/>
      <c r="H31" s="784">
        <v>748.25199999999995</v>
      </c>
      <c r="I31" s="784">
        <f t="shared" si="7"/>
        <v>24.748000000000047</v>
      </c>
      <c r="J31" s="784"/>
      <c r="K31" s="784">
        <f t="shared" si="9"/>
        <v>24.748000000000047</v>
      </c>
      <c r="L31" s="845"/>
      <c r="N31" s="845"/>
      <c r="P31" s="845"/>
    </row>
    <row r="32" spans="1:19">
      <c r="A32" s="849">
        <v>19</v>
      </c>
      <c r="B32" s="751" t="s">
        <v>398</v>
      </c>
      <c r="C32" s="784">
        <f t="shared" si="8"/>
        <v>336</v>
      </c>
      <c r="D32" s="784"/>
      <c r="E32" s="784"/>
      <c r="F32" s="784">
        <v>336</v>
      </c>
      <c r="G32" s="784"/>
      <c r="H32" s="784">
        <v>335.995</v>
      </c>
      <c r="I32" s="784">
        <f t="shared" si="7"/>
        <v>4.9999999999954525E-3</v>
      </c>
      <c r="J32" s="784"/>
      <c r="K32" s="784">
        <f t="shared" si="9"/>
        <v>4.9999999999954525E-3</v>
      </c>
      <c r="L32" s="845"/>
      <c r="N32" s="845"/>
      <c r="P32" s="845"/>
    </row>
    <row r="33" spans="1:19">
      <c r="A33" s="849">
        <v>20</v>
      </c>
      <c r="B33" s="751" t="s">
        <v>399</v>
      </c>
      <c r="C33" s="784">
        <f t="shared" si="8"/>
        <v>379</v>
      </c>
      <c r="D33" s="784"/>
      <c r="E33" s="784"/>
      <c r="F33" s="784">
        <v>379</v>
      </c>
      <c r="G33" s="784"/>
      <c r="H33" s="784">
        <v>251.773</v>
      </c>
      <c r="I33" s="784">
        <f t="shared" si="7"/>
        <v>127.227</v>
      </c>
      <c r="J33" s="784"/>
      <c r="K33" s="784">
        <f t="shared" si="9"/>
        <v>127.227</v>
      </c>
      <c r="L33" s="845"/>
      <c r="N33" s="845"/>
      <c r="P33" s="845"/>
    </row>
    <row r="34" spans="1:19">
      <c r="A34" s="849">
        <v>21</v>
      </c>
      <c r="B34" s="751" t="s">
        <v>400</v>
      </c>
      <c r="C34" s="784">
        <f t="shared" si="8"/>
        <v>170</v>
      </c>
      <c r="D34" s="784"/>
      <c r="E34" s="784"/>
      <c r="F34" s="784">
        <v>275</v>
      </c>
      <c r="G34" s="784">
        <v>105</v>
      </c>
      <c r="H34" s="784">
        <v>149.113</v>
      </c>
      <c r="I34" s="784">
        <f t="shared" si="7"/>
        <v>20.887</v>
      </c>
      <c r="J34" s="784"/>
      <c r="K34" s="784">
        <f t="shared" si="9"/>
        <v>20.887</v>
      </c>
      <c r="L34" s="845"/>
      <c r="N34" s="845"/>
      <c r="P34" s="845"/>
    </row>
    <row r="35" spans="1:19">
      <c r="A35" s="849">
        <v>22</v>
      </c>
      <c r="B35" s="751" t="s">
        <v>256</v>
      </c>
      <c r="C35" s="784">
        <f t="shared" si="8"/>
        <v>58</v>
      </c>
      <c r="D35" s="784"/>
      <c r="E35" s="784"/>
      <c r="F35" s="784">
        <v>58</v>
      </c>
      <c r="G35" s="784"/>
      <c r="H35" s="784">
        <v>52.58</v>
      </c>
      <c r="I35" s="784">
        <f t="shared" si="7"/>
        <v>5.4200000000000017</v>
      </c>
      <c r="J35" s="784"/>
      <c r="K35" s="784">
        <f t="shared" si="9"/>
        <v>5.4200000000000017</v>
      </c>
      <c r="L35" s="845"/>
      <c r="N35" s="845"/>
      <c r="P35" s="845"/>
    </row>
    <row r="36" spans="1:19">
      <c r="A36" s="849">
        <v>23</v>
      </c>
      <c r="B36" s="752" t="s">
        <v>252</v>
      </c>
      <c r="C36" s="784">
        <f t="shared" si="8"/>
        <v>534</v>
      </c>
      <c r="D36" s="783">
        <v>197</v>
      </c>
      <c r="E36" s="784"/>
      <c r="F36" s="783">
        <v>337</v>
      </c>
      <c r="G36" s="784"/>
      <c r="H36" s="784">
        <v>433.07151099999999</v>
      </c>
      <c r="I36" s="784">
        <f t="shared" si="7"/>
        <v>100.92848900000001</v>
      </c>
      <c r="J36" s="784"/>
      <c r="K36" s="784">
        <f t="shared" si="9"/>
        <v>100.92848900000001</v>
      </c>
      <c r="L36" s="851"/>
      <c r="N36" s="845"/>
      <c r="P36" s="845"/>
    </row>
    <row r="37" spans="1:19">
      <c r="A37" s="849">
        <v>24</v>
      </c>
      <c r="B37" s="752" t="s">
        <v>1171</v>
      </c>
      <c r="C37" s="784">
        <f t="shared" si="8"/>
        <v>193</v>
      </c>
      <c r="D37" s="783"/>
      <c r="E37" s="784"/>
      <c r="F37" s="783">
        <v>193</v>
      </c>
      <c r="G37" s="784"/>
      <c r="H37" s="784">
        <v>103.992</v>
      </c>
      <c r="I37" s="784">
        <f t="shared" si="7"/>
        <v>89.007999999999996</v>
      </c>
      <c r="J37" s="784"/>
      <c r="K37" s="784">
        <f t="shared" si="9"/>
        <v>89.007999999999996</v>
      </c>
      <c r="L37" s="851"/>
      <c r="N37" s="845"/>
      <c r="P37" s="845"/>
    </row>
    <row r="38" spans="1:19">
      <c r="A38" s="849">
        <v>25</v>
      </c>
      <c r="B38" s="752" t="s">
        <v>242</v>
      </c>
      <c r="C38" s="784">
        <f t="shared" si="8"/>
        <v>3367.9359999999997</v>
      </c>
      <c r="D38" s="783">
        <v>1504</v>
      </c>
      <c r="E38" s="784"/>
      <c r="F38" s="784">
        <v>2038.9359999999999</v>
      </c>
      <c r="G38" s="784">
        <f>7+168</f>
        <v>175</v>
      </c>
      <c r="H38" s="784">
        <v>3167.9360000000001</v>
      </c>
      <c r="I38" s="784">
        <f t="shared" si="7"/>
        <v>199.99999999999955</v>
      </c>
      <c r="J38" s="784"/>
      <c r="K38" s="784">
        <f t="shared" si="9"/>
        <v>199.99999999999955</v>
      </c>
      <c r="L38" s="851"/>
      <c r="N38" s="845"/>
      <c r="P38" s="845"/>
    </row>
    <row r="39" spans="1:19">
      <c r="A39" s="849">
        <v>26</v>
      </c>
      <c r="B39" s="752" t="s">
        <v>1172</v>
      </c>
      <c r="C39" s="784">
        <f t="shared" si="8"/>
        <v>559</v>
      </c>
      <c r="D39" s="836"/>
      <c r="E39" s="784"/>
      <c r="F39" s="784">
        <v>559</v>
      </c>
      <c r="G39" s="784"/>
      <c r="H39" s="784">
        <f>F39</f>
        <v>559</v>
      </c>
      <c r="I39" s="784">
        <f t="shared" si="7"/>
        <v>0</v>
      </c>
      <c r="J39" s="784"/>
      <c r="K39" s="784"/>
      <c r="L39" s="851"/>
      <c r="N39" s="845"/>
      <c r="P39" s="845"/>
    </row>
    <row r="40" spans="1:19">
      <c r="A40" s="849">
        <v>27</v>
      </c>
      <c r="B40" s="752" t="s">
        <v>1173</v>
      </c>
      <c r="C40" s="784">
        <f t="shared" si="8"/>
        <v>340</v>
      </c>
      <c r="D40" s="836"/>
      <c r="E40" s="784"/>
      <c r="F40" s="784">
        <v>340</v>
      </c>
      <c r="G40" s="784"/>
      <c r="H40" s="784">
        <f>F40</f>
        <v>340</v>
      </c>
      <c r="I40" s="784">
        <f t="shared" si="7"/>
        <v>0</v>
      </c>
      <c r="J40" s="784"/>
      <c r="K40" s="784"/>
      <c r="L40" s="851"/>
      <c r="N40" s="845"/>
      <c r="P40" s="845"/>
    </row>
    <row r="41" spans="1:19" s="23" customFormat="1">
      <c r="A41" s="847" t="s">
        <v>22</v>
      </c>
      <c r="B41" s="773" t="s">
        <v>401</v>
      </c>
      <c r="C41" s="833">
        <f>SUM(C42:C60)</f>
        <v>4019163.0334811001</v>
      </c>
      <c r="D41" s="833">
        <f t="shared" ref="D41:K41" si="10">SUM(D42:D60)</f>
        <v>2016230.0530380004</v>
      </c>
      <c r="E41" s="833">
        <f t="shared" si="10"/>
        <v>213134.983695</v>
      </c>
      <c r="F41" s="833">
        <f t="shared" si="10"/>
        <v>2586865.0903960001</v>
      </c>
      <c r="G41" s="833">
        <f t="shared" si="10"/>
        <v>797067.09364789992</v>
      </c>
      <c r="H41" s="833">
        <f t="shared" si="10"/>
        <v>3452390.7919839998</v>
      </c>
      <c r="I41" s="833">
        <f t="shared" si="10"/>
        <v>566772.24149710056</v>
      </c>
      <c r="J41" s="833">
        <f t="shared" si="10"/>
        <v>457173.01759099995</v>
      </c>
      <c r="K41" s="833">
        <f t="shared" si="10"/>
        <v>109600.07401899999</v>
      </c>
      <c r="L41" s="845"/>
      <c r="N41" s="845"/>
      <c r="P41" s="845"/>
    </row>
    <row r="42" spans="1:19" ht="31.5">
      <c r="A42" s="849">
        <v>1</v>
      </c>
      <c r="B42" s="751" t="s">
        <v>1174</v>
      </c>
      <c r="C42" s="784">
        <f t="shared" ref="C42" si="11">D42+E42+F42-G42</f>
        <v>11215.566382000005</v>
      </c>
      <c r="D42" s="834">
        <v>77828</v>
      </c>
      <c r="E42" s="834">
        <v>0</v>
      </c>
      <c r="F42" s="834">
        <v>0</v>
      </c>
      <c r="G42" s="834">
        <v>66612.433617999995</v>
      </c>
      <c r="H42" s="834">
        <v>11215.566382000001</v>
      </c>
      <c r="I42" s="784">
        <f t="shared" ref="I42" si="12">C42-H42</f>
        <v>0</v>
      </c>
      <c r="J42" s="784"/>
      <c r="K42" s="784">
        <f t="shared" ref="K42:K43" si="13">I42</f>
        <v>0</v>
      </c>
      <c r="L42" s="845"/>
      <c r="N42" s="845"/>
      <c r="P42" s="845"/>
    </row>
    <row r="43" spans="1:19" ht="31.5">
      <c r="A43" s="849">
        <v>2</v>
      </c>
      <c r="B43" s="751" t="s">
        <v>1213</v>
      </c>
      <c r="C43" s="784">
        <f>D43+E43+F43-G43</f>
        <v>603.83341000000019</v>
      </c>
      <c r="D43" s="834">
        <v>5110</v>
      </c>
      <c r="E43" s="834"/>
      <c r="F43" s="834"/>
      <c r="G43" s="834">
        <v>4506.1665899999998</v>
      </c>
      <c r="H43" s="834">
        <v>603.83340999999996</v>
      </c>
      <c r="I43" s="784">
        <f t="shared" ref="I43:I59" si="14">C43-H43</f>
        <v>0</v>
      </c>
      <c r="J43" s="834"/>
      <c r="K43" s="784">
        <f t="shared" si="13"/>
        <v>0</v>
      </c>
      <c r="L43" s="845"/>
      <c r="N43" s="845"/>
      <c r="P43" s="845"/>
    </row>
    <row r="44" spans="1:19" s="856" customFormat="1">
      <c r="A44" s="852">
        <v>3</v>
      </c>
      <c r="B44" s="853" t="s">
        <v>766</v>
      </c>
      <c r="C44" s="784">
        <f>D44+E44+F44-G44</f>
        <v>554791.66890000005</v>
      </c>
      <c r="D44" s="854">
        <v>249679</v>
      </c>
      <c r="E44" s="854">
        <v>18191.546480000001</v>
      </c>
      <c r="F44" s="854">
        <v>544446.43771500001</v>
      </c>
      <c r="G44" s="854">
        <v>257525.31529499998</v>
      </c>
      <c r="H44" s="854">
        <v>509837.00079900003</v>
      </c>
      <c r="I44" s="784">
        <f>C44-H44</f>
        <v>44954.668101000017</v>
      </c>
      <c r="J44" s="854">
        <v>33977.514730000003</v>
      </c>
      <c r="K44" s="854">
        <v>10977.153371</v>
      </c>
      <c r="L44" s="855"/>
      <c r="N44" s="855"/>
      <c r="P44" s="855"/>
      <c r="Q44" s="857">
        <f>I44-J44-K44</f>
        <v>1.4551915228366852E-11</v>
      </c>
    </row>
    <row r="45" spans="1:19">
      <c r="A45" s="849">
        <v>4</v>
      </c>
      <c r="B45" s="751" t="s">
        <v>1175</v>
      </c>
      <c r="C45" s="784">
        <f t="shared" ref="C45:C60" si="15">D45+E45+F45-G45</f>
        <v>269149.25909499999</v>
      </c>
      <c r="D45" s="834">
        <v>233070.63669799999</v>
      </c>
      <c r="E45" s="834">
        <v>7199.1563910000004</v>
      </c>
      <c r="F45" s="834">
        <v>101168.644</v>
      </c>
      <c r="G45" s="834">
        <f>72486.498905-197.320911</f>
        <v>72289.177993999998</v>
      </c>
      <c r="H45" s="834">
        <v>262452.921462</v>
      </c>
      <c r="I45" s="784">
        <f>C45-H45</f>
        <v>6696.3376329999883</v>
      </c>
      <c r="J45" s="834">
        <v>1370.0061459999999</v>
      </c>
      <c r="K45" s="834">
        <v>5326.3314870000004</v>
      </c>
      <c r="L45" s="845"/>
      <c r="N45" s="845"/>
      <c r="P45" s="845"/>
      <c r="Q45" s="858">
        <f>I45-J45-K45</f>
        <v>-1.1823431123048067E-11</v>
      </c>
      <c r="R45" s="617">
        <f>13328088065</f>
        <v>13328088065</v>
      </c>
    </row>
    <row r="46" spans="1:19" ht="31.5">
      <c r="A46" s="849">
        <v>5</v>
      </c>
      <c r="B46" s="751" t="s">
        <v>1176</v>
      </c>
      <c r="C46" s="784">
        <f t="shared" si="15"/>
        <v>21934.405000000002</v>
      </c>
      <c r="D46" s="783">
        <v>17127</v>
      </c>
      <c r="E46" s="783">
        <v>553.72</v>
      </c>
      <c r="F46" s="783">
        <v>4378.6850000000004</v>
      </c>
      <c r="G46" s="783">
        <v>125</v>
      </c>
      <c r="H46" s="783">
        <f>5275.7365+9416.0876</f>
        <v>14691.824100000002</v>
      </c>
      <c r="I46" s="784">
        <f t="shared" ref="I46:I54" si="16">C46-H46</f>
        <v>7242.5809000000008</v>
      </c>
      <c r="J46" s="783">
        <f>3388.2635+2192.387</f>
        <v>5580.6504999999997</v>
      </c>
      <c r="K46" s="783">
        <v>1661.9304</v>
      </c>
      <c r="L46" s="845"/>
      <c r="N46" s="845"/>
      <c r="P46" s="845"/>
      <c r="R46" s="850">
        <f t="shared" ref="R46:R61" si="17">K46*1000000</f>
        <v>1661930400</v>
      </c>
      <c r="S46" s="850">
        <f t="shared" ref="S46:S61" si="18">J46*1000000</f>
        <v>5580650500</v>
      </c>
    </row>
    <row r="47" spans="1:19" s="856" customFormat="1">
      <c r="A47" s="852">
        <v>6</v>
      </c>
      <c r="B47" s="853" t="s">
        <v>1177</v>
      </c>
      <c r="C47" s="784">
        <f t="shared" si="15"/>
        <v>51974.799999999996</v>
      </c>
      <c r="D47" s="854">
        <v>30247</v>
      </c>
      <c r="E47" s="854">
        <v>89</v>
      </c>
      <c r="F47" s="854">
        <v>49998.400000000001</v>
      </c>
      <c r="G47" s="854">
        <v>28359.599999999999</v>
      </c>
      <c r="H47" s="854">
        <v>49120.3</v>
      </c>
      <c r="I47" s="784">
        <f t="shared" si="16"/>
        <v>2854.4999999999927</v>
      </c>
      <c r="J47" s="854">
        <v>2600.4344809999998</v>
      </c>
      <c r="K47" s="854">
        <v>254.57069000000001</v>
      </c>
      <c r="L47" s="855"/>
      <c r="N47" s="855"/>
      <c r="P47" s="855"/>
      <c r="R47" s="859">
        <f t="shared" si="17"/>
        <v>254570690</v>
      </c>
      <c r="S47" s="859">
        <f t="shared" si="18"/>
        <v>2600434481</v>
      </c>
    </row>
    <row r="48" spans="1:19">
      <c r="A48" s="849">
        <v>7</v>
      </c>
      <c r="B48" s="751" t="s">
        <v>1178</v>
      </c>
      <c r="C48" s="784">
        <f t="shared" si="15"/>
        <v>237340.36793400001</v>
      </c>
      <c r="D48" s="834">
        <v>101006</v>
      </c>
      <c r="E48" s="834">
        <v>7362.6648109999996</v>
      </c>
      <c r="F48" s="834">
        <v>139777.88026100001</v>
      </c>
      <c r="G48" s="834">
        <v>10806.177137999999</v>
      </c>
      <c r="H48" s="834">
        <v>227382.96080900001</v>
      </c>
      <c r="I48" s="784">
        <f t="shared" si="16"/>
        <v>9957.4071249999979</v>
      </c>
      <c r="J48" s="834">
        <v>7068.7086049999998</v>
      </c>
      <c r="K48" s="834">
        <v>2888.6985199999999</v>
      </c>
      <c r="L48" s="845"/>
      <c r="N48" s="845"/>
      <c r="P48" s="845"/>
      <c r="R48" s="860">
        <f t="shared" si="17"/>
        <v>2888698520</v>
      </c>
      <c r="S48" s="860">
        <f t="shared" si="18"/>
        <v>7068708605</v>
      </c>
    </row>
    <row r="49" spans="1:20">
      <c r="A49" s="849">
        <v>8</v>
      </c>
      <c r="B49" s="751" t="s">
        <v>1179</v>
      </c>
      <c r="C49" s="784">
        <f t="shared" si="15"/>
        <v>15637.966424999999</v>
      </c>
      <c r="D49" s="834">
        <v>13487</v>
      </c>
      <c r="E49" s="834">
        <v>82.132424999999998</v>
      </c>
      <c r="F49" s="834">
        <v>2277.8339999999998</v>
      </c>
      <c r="G49" s="834">
        <v>209</v>
      </c>
      <c r="H49" s="834">
        <v>15605.170661</v>
      </c>
      <c r="I49" s="784">
        <f t="shared" si="16"/>
        <v>32.795763999998599</v>
      </c>
      <c r="J49" s="834">
        <v>6.4297000000000007E-2</v>
      </c>
      <c r="K49" s="834">
        <v>32.731467000000002</v>
      </c>
      <c r="L49" s="845"/>
      <c r="N49" s="845"/>
      <c r="P49" s="861"/>
      <c r="R49" s="860">
        <f t="shared" si="17"/>
        <v>32731467.000000004</v>
      </c>
      <c r="S49" s="860">
        <f t="shared" si="18"/>
        <v>64297.000000000007</v>
      </c>
    </row>
    <row r="50" spans="1:20">
      <c r="A50" s="849">
        <v>9</v>
      </c>
      <c r="B50" s="751" t="s">
        <v>1180</v>
      </c>
      <c r="C50" s="784">
        <f t="shared" si="15"/>
        <v>23977.150744999999</v>
      </c>
      <c r="D50" s="834">
        <v>10980</v>
      </c>
      <c r="E50" s="834"/>
      <c r="F50" s="834">
        <v>12997.150745000001</v>
      </c>
      <c r="G50" s="834"/>
      <c r="H50" s="834">
        <v>23744.056385</v>
      </c>
      <c r="I50" s="784">
        <f t="shared" si="16"/>
        <v>233.09435999999914</v>
      </c>
      <c r="J50" s="834"/>
      <c r="K50" s="834">
        <v>233.09435999999999</v>
      </c>
      <c r="L50" s="845"/>
      <c r="N50" s="845"/>
      <c r="P50" s="845"/>
      <c r="R50" s="860">
        <f t="shared" si="17"/>
        <v>233094360</v>
      </c>
      <c r="S50" s="860">
        <f t="shared" si="18"/>
        <v>0</v>
      </c>
    </row>
    <row r="51" spans="1:20">
      <c r="A51" s="849">
        <v>10</v>
      </c>
      <c r="B51" s="751" t="s">
        <v>1181</v>
      </c>
      <c r="C51" s="784">
        <f t="shared" si="15"/>
        <v>141690.29981110001</v>
      </c>
      <c r="D51" s="784">
        <v>55168</v>
      </c>
      <c r="E51" s="784">
        <v>3055.4129249999996</v>
      </c>
      <c r="F51" s="784">
        <v>142023.95605400001</v>
      </c>
      <c r="G51" s="784">
        <v>58557.069167900001</v>
      </c>
      <c r="H51" s="784">
        <v>124717.416572</v>
      </c>
      <c r="I51" s="784">
        <f t="shared" si="16"/>
        <v>16972.883239100003</v>
      </c>
      <c r="J51" s="784">
        <v>15248.042065</v>
      </c>
      <c r="K51" s="784">
        <v>1724.904663</v>
      </c>
      <c r="L51" s="845"/>
      <c r="M51" s="862"/>
      <c r="N51" s="845"/>
      <c r="O51" s="753"/>
      <c r="P51" s="845"/>
      <c r="R51" s="860">
        <f t="shared" si="17"/>
        <v>1724904663</v>
      </c>
      <c r="S51" s="860">
        <f t="shared" si="18"/>
        <v>15248042065</v>
      </c>
    </row>
    <row r="52" spans="1:20">
      <c r="A52" s="849">
        <v>11</v>
      </c>
      <c r="B52" s="751" t="s">
        <v>279</v>
      </c>
      <c r="C52" s="784">
        <f t="shared" si="15"/>
        <v>74410.506999999998</v>
      </c>
      <c r="D52" s="834">
        <v>12595</v>
      </c>
      <c r="E52" s="834">
        <v>714.95799999999997</v>
      </c>
      <c r="F52" s="834">
        <v>66987.548999999999</v>
      </c>
      <c r="G52" s="834">
        <v>5887</v>
      </c>
      <c r="H52" s="834">
        <v>71682.916775000005</v>
      </c>
      <c r="I52" s="784">
        <f t="shared" si="16"/>
        <v>2727.5902249999926</v>
      </c>
      <c r="J52" s="834">
        <v>1716.973999</v>
      </c>
      <c r="K52" s="834">
        <v>1010.616226</v>
      </c>
      <c r="L52" s="845"/>
      <c r="N52" s="845"/>
      <c r="P52" s="845"/>
      <c r="R52" s="860">
        <f t="shared" si="17"/>
        <v>1010616226</v>
      </c>
      <c r="S52" s="860">
        <f t="shared" si="18"/>
        <v>1716973999</v>
      </c>
    </row>
    <row r="53" spans="1:20">
      <c r="A53" s="849">
        <v>12</v>
      </c>
      <c r="B53" s="751" t="s">
        <v>1182</v>
      </c>
      <c r="C53" s="784">
        <f t="shared" si="15"/>
        <v>416835.67375399999</v>
      </c>
      <c r="D53" s="784">
        <v>164630</v>
      </c>
      <c r="E53" s="784">
        <v>19617.203472000001</v>
      </c>
      <c r="F53" s="784">
        <v>381102.05221699999</v>
      </c>
      <c r="G53" s="784">
        <v>148513.58193499999</v>
      </c>
      <c r="H53" s="784">
        <v>353990.75978699996</v>
      </c>
      <c r="I53" s="784">
        <f t="shared" si="16"/>
        <v>62844.91396700003</v>
      </c>
      <c r="J53" s="784">
        <v>51510.060272999996</v>
      </c>
      <c r="K53" s="784">
        <v>11334.853693999999</v>
      </c>
      <c r="L53" s="845"/>
      <c r="N53" s="845"/>
      <c r="P53" s="845"/>
      <c r="R53" s="863">
        <f t="shared" si="17"/>
        <v>11334853694</v>
      </c>
      <c r="S53" s="863">
        <f t="shared" si="18"/>
        <v>51510060272.999992</v>
      </c>
    </row>
    <row r="54" spans="1:20">
      <c r="A54" s="849">
        <v>13</v>
      </c>
      <c r="B54" s="751" t="s">
        <v>273</v>
      </c>
      <c r="C54" s="784">
        <f t="shared" si="15"/>
        <v>88207.272183999987</v>
      </c>
      <c r="D54" s="784">
        <v>80343</v>
      </c>
      <c r="E54" s="784">
        <v>11728.044761000001</v>
      </c>
      <c r="F54" s="784">
        <v>77769.296682999993</v>
      </c>
      <c r="G54" s="784">
        <v>81633.069260000004</v>
      </c>
      <c r="H54" s="784">
        <v>81188.236245000007</v>
      </c>
      <c r="I54" s="784">
        <f t="shared" si="16"/>
        <v>7019.0359389999794</v>
      </c>
      <c r="J54" s="784">
        <v>5204.4911259999999</v>
      </c>
      <c r="K54" s="784">
        <v>1814.5448129999847</v>
      </c>
      <c r="L54" s="845"/>
      <c r="N54" s="845"/>
      <c r="P54" s="845"/>
      <c r="R54" s="850">
        <f t="shared" si="17"/>
        <v>1814544812.9999847</v>
      </c>
      <c r="S54" s="850">
        <f t="shared" si="18"/>
        <v>5204491126</v>
      </c>
    </row>
    <row r="55" spans="1:20">
      <c r="A55" s="849">
        <v>14</v>
      </c>
      <c r="B55" s="751" t="s">
        <v>270</v>
      </c>
      <c r="C55" s="784">
        <f t="shared" ref="C55" si="19">D55+E55+F55-G55</f>
        <v>638066.91422800033</v>
      </c>
      <c r="D55" s="837">
        <v>95638</v>
      </c>
      <c r="E55" s="834">
        <v>7354.6352509999997</v>
      </c>
      <c r="F55" s="837">
        <v>565076.25562700024</v>
      </c>
      <c r="G55" s="834">
        <v>30001.976650000001</v>
      </c>
      <c r="H55" s="834">
        <f>630.3855+580717.41637</f>
        <v>581347.80186999997</v>
      </c>
      <c r="I55" s="784">
        <f t="shared" ref="I55:I56" si="20">C55-H55</f>
        <v>56719.112358000362</v>
      </c>
      <c r="J55" s="834">
        <f>75+46716.19062</f>
        <v>46791.190620000001</v>
      </c>
      <c r="K55" s="834">
        <f>77.7345+9925.187238-75</f>
        <v>9927.9217380000009</v>
      </c>
      <c r="L55" s="845"/>
      <c r="N55" s="845"/>
      <c r="P55" s="845"/>
      <c r="R55" s="850">
        <f t="shared" si="17"/>
        <v>9927921738</v>
      </c>
      <c r="S55" s="850">
        <f t="shared" si="18"/>
        <v>46791190620</v>
      </c>
    </row>
    <row r="56" spans="1:20">
      <c r="A56" s="849">
        <v>15</v>
      </c>
      <c r="B56" s="751" t="s">
        <v>1183</v>
      </c>
      <c r="C56" s="784">
        <v>1263381.8342770003</v>
      </c>
      <c r="D56" s="834">
        <v>770986.72000000009</v>
      </c>
      <c r="E56" s="834">
        <v>91135.291163000002</v>
      </c>
      <c r="F56" s="834">
        <v>421603.14911400003</v>
      </c>
      <c r="G56" s="834">
        <v>20343.326000000001</v>
      </c>
      <c r="H56" s="834">
        <v>991564.98117899999</v>
      </c>
      <c r="I56" s="784">
        <f t="shared" si="20"/>
        <v>271816.85309800028</v>
      </c>
      <c r="J56" s="834">
        <v>212286.39339499999</v>
      </c>
      <c r="K56" s="834">
        <v>59530.459703</v>
      </c>
      <c r="L56" s="845"/>
      <c r="N56" s="845"/>
      <c r="P56" s="845"/>
      <c r="R56" s="850">
        <f t="shared" si="17"/>
        <v>59530459703</v>
      </c>
      <c r="S56" s="850">
        <f t="shared" si="18"/>
        <v>212286393395</v>
      </c>
    </row>
    <row r="57" spans="1:20">
      <c r="A57" s="849">
        <v>16</v>
      </c>
      <c r="B57" s="751" t="s">
        <v>286</v>
      </c>
      <c r="C57" s="784">
        <f t="shared" si="15"/>
        <v>27036.2042</v>
      </c>
      <c r="D57" s="834">
        <v>19463</v>
      </c>
      <c r="E57" s="834">
        <v>94.016199999999998</v>
      </c>
      <c r="F57" s="834">
        <v>7657.1880000000001</v>
      </c>
      <c r="G57" s="834">
        <v>178</v>
      </c>
      <c r="H57" s="834">
        <v>26671.566611999999</v>
      </c>
      <c r="I57" s="784">
        <f t="shared" si="14"/>
        <v>364.63758800000141</v>
      </c>
      <c r="J57" s="834">
        <v>90.833243999999979</v>
      </c>
      <c r="K57" s="834">
        <v>273.80434400000098</v>
      </c>
      <c r="L57" s="845"/>
      <c r="N57" s="845"/>
      <c r="P57" s="845"/>
      <c r="R57" s="850">
        <f t="shared" si="17"/>
        <v>273804344.00000095</v>
      </c>
      <c r="S57" s="850">
        <f t="shared" si="18"/>
        <v>90833243.999999985</v>
      </c>
    </row>
    <row r="58" spans="1:20" ht="15" customHeight="1">
      <c r="A58" s="849">
        <v>17</v>
      </c>
      <c r="B58" s="751" t="s">
        <v>364</v>
      </c>
      <c r="C58" s="784">
        <f t="shared" si="15"/>
        <v>62248.705789</v>
      </c>
      <c r="D58" s="783">
        <v>46016.696340000002</v>
      </c>
      <c r="E58" s="834">
        <v>2096.2334489999998</v>
      </c>
      <c r="F58" s="834">
        <v>15018.776</v>
      </c>
      <c r="G58" s="834">
        <v>883</v>
      </c>
      <c r="H58" s="783">
        <v>55189.260286999997</v>
      </c>
      <c r="I58" s="784">
        <f t="shared" si="14"/>
        <v>7059.4455020000023</v>
      </c>
      <c r="J58" s="834">
        <v>5660.0452400000004</v>
      </c>
      <c r="K58" s="834">
        <v>1399.4002620000001</v>
      </c>
      <c r="L58" s="845"/>
      <c r="N58" s="845"/>
      <c r="P58" s="845"/>
      <c r="R58" s="850">
        <f t="shared" si="17"/>
        <v>1399400262</v>
      </c>
      <c r="S58" s="850">
        <f t="shared" si="18"/>
        <v>5660045240</v>
      </c>
    </row>
    <row r="59" spans="1:20">
      <c r="A59" s="849">
        <v>18</v>
      </c>
      <c r="B59" s="751" t="s">
        <v>1136</v>
      </c>
      <c r="C59" s="784">
        <f t="shared" si="15"/>
        <v>91562.118547000005</v>
      </c>
      <c r="D59" s="783">
        <v>8685</v>
      </c>
      <c r="E59" s="783">
        <f>'[19]Bieu 57'!E54+'[19]Bieu 57'!E71</f>
        <v>41679.778567000001</v>
      </c>
      <c r="F59" s="783">
        <f>'[19]Bieu 57'!F54+'[19]Bieu 57'!F71</f>
        <v>50193.539980000001</v>
      </c>
      <c r="G59" s="783">
        <v>8996.2000000000007</v>
      </c>
      <c r="H59" s="783">
        <v>24372</v>
      </c>
      <c r="I59" s="784">
        <f t="shared" si="14"/>
        <v>67190.118547000005</v>
      </c>
      <c r="J59" s="783">
        <v>66966.399999999994</v>
      </c>
      <c r="K59" s="783">
        <v>224</v>
      </c>
      <c r="L59" s="845"/>
      <c r="N59" s="845"/>
      <c r="P59" s="845"/>
      <c r="R59" s="850">
        <f t="shared" si="17"/>
        <v>224000000</v>
      </c>
      <c r="S59" s="850">
        <f t="shared" si="18"/>
        <v>66966399999.999992</v>
      </c>
      <c r="T59" s="782"/>
    </row>
    <row r="60" spans="1:20" ht="31.5">
      <c r="A60" s="849">
        <v>19</v>
      </c>
      <c r="B60" s="751" t="s">
        <v>1184</v>
      </c>
      <c r="C60" s="783">
        <f t="shared" si="15"/>
        <v>29098.485800000002</v>
      </c>
      <c r="D60" s="776">
        <v>24170</v>
      </c>
      <c r="E60" s="834">
        <v>2181.1898000000001</v>
      </c>
      <c r="F60" s="834">
        <v>4388.2960000000003</v>
      </c>
      <c r="G60" s="834">
        <f>2626.058281-K60</f>
        <v>1641</v>
      </c>
      <c r="H60" s="776">
        <v>27012.218648999999</v>
      </c>
      <c r="I60" s="784">
        <f>C60-H60</f>
        <v>2086.2671510000037</v>
      </c>
      <c r="J60" s="834">
        <v>1101.2088699999999</v>
      </c>
      <c r="K60" s="834">
        <v>985.05828099999997</v>
      </c>
      <c r="L60" s="861"/>
      <c r="N60" s="845"/>
      <c r="P60" s="845"/>
      <c r="R60" s="850">
        <f t="shared" si="17"/>
        <v>985058281</v>
      </c>
      <c r="S60" s="850">
        <f t="shared" si="18"/>
        <v>1101208870</v>
      </c>
    </row>
    <row r="61" spans="1:20">
      <c r="A61" s="847" t="s">
        <v>26</v>
      </c>
      <c r="B61" s="773" t="s">
        <v>1185</v>
      </c>
      <c r="C61" s="836">
        <f>SUM(C62:C67)</f>
        <v>618364.46016899997</v>
      </c>
      <c r="D61" s="836">
        <f>SUM(D62:D67)</f>
        <v>169916.28</v>
      </c>
      <c r="E61" s="836">
        <f t="shared" ref="E61:K61" si="21">SUM(E62:E67)</f>
        <v>4414.2119679999996</v>
      </c>
      <c r="F61" s="836">
        <f t="shared" si="21"/>
        <v>489737.41899999999</v>
      </c>
      <c r="G61" s="836">
        <f t="shared" si="21"/>
        <v>45703.450798999998</v>
      </c>
      <c r="H61" s="836">
        <f t="shared" si="21"/>
        <v>496027.09991699998</v>
      </c>
      <c r="I61" s="836">
        <f t="shared" si="21"/>
        <v>122337.360252</v>
      </c>
      <c r="J61" s="836">
        <f t="shared" si="21"/>
        <v>47054.635318999994</v>
      </c>
      <c r="K61" s="836">
        <f t="shared" si="21"/>
        <v>75282.72493299999</v>
      </c>
      <c r="L61" s="845"/>
      <c r="N61" s="845"/>
      <c r="P61" s="845"/>
      <c r="R61" s="850">
        <f t="shared" si="17"/>
        <v>75282724932.999985</v>
      </c>
      <c r="S61" s="850">
        <f t="shared" si="18"/>
        <v>47054635318.999992</v>
      </c>
    </row>
    <row r="62" spans="1:20">
      <c r="A62" s="849">
        <v>1</v>
      </c>
      <c r="B62" s="751" t="s">
        <v>1186</v>
      </c>
      <c r="C62" s="784">
        <f>D62+E62+F62-G62</f>
        <v>57912.862999999998</v>
      </c>
      <c r="D62" s="783"/>
      <c r="E62" s="783"/>
      <c r="F62" s="783">
        <v>57912.862999999998</v>
      </c>
      <c r="G62" s="783"/>
      <c r="H62" s="783">
        <v>35629.438615999999</v>
      </c>
      <c r="I62" s="784">
        <f>C62-H62</f>
        <v>22283.424383999998</v>
      </c>
      <c r="J62" s="783">
        <v>88.02</v>
      </c>
      <c r="K62" s="783">
        <v>22195.404384000001</v>
      </c>
      <c r="L62" s="845"/>
      <c r="N62" s="845"/>
      <c r="P62" s="845"/>
    </row>
    <row r="63" spans="1:20">
      <c r="A63" s="849">
        <v>2</v>
      </c>
      <c r="B63" s="751" t="s">
        <v>1187</v>
      </c>
      <c r="C63" s="784">
        <f>D63+E63+F63-G63</f>
        <v>392099.94500000001</v>
      </c>
      <c r="D63" s="783"/>
      <c r="E63" s="783"/>
      <c r="F63" s="783">
        <f>1021.677+391078.268</f>
        <v>392099.94500000001</v>
      </c>
      <c r="G63" s="783"/>
      <c r="H63" s="783">
        <f>'[19]Bieu 56'!D76</f>
        <v>302826.21717600001</v>
      </c>
      <c r="I63" s="784">
        <f>C63-H63</f>
        <v>89273.727824000001</v>
      </c>
      <c r="J63" s="783">
        <v>38361.889792000002</v>
      </c>
      <c r="K63" s="783">
        <v>50911.838032</v>
      </c>
      <c r="L63" s="845"/>
      <c r="N63" s="845"/>
      <c r="P63" s="845"/>
    </row>
    <row r="64" spans="1:20">
      <c r="A64" s="849">
        <v>3</v>
      </c>
      <c r="B64" s="751" t="s">
        <v>1061</v>
      </c>
      <c r="C64" s="784">
        <f>D64+E64+F64-G64</f>
        <v>9497.1967010000008</v>
      </c>
      <c r="D64" s="783">
        <v>48252</v>
      </c>
      <c r="E64" s="783">
        <v>25.647500000000001</v>
      </c>
      <c r="F64" s="783"/>
      <c r="G64" s="783">
        <v>38780.450798999998</v>
      </c>
      <c r="H64" s="783">
        <v>9497.1967010000008</v>
      </c>
      <c r="I64" s="784">
        <f t="shared" ref="I64:I65" si="22">C64-H64</f>
        <v>0</v>
      </c>
      <c r="J64" s="783"/>
      <c r="K64" s="783"/>
      <c r="L64" s="845"/>
      <c r="N64" s="845"/>
      <c r="P64" s="845"/>
    </row>
    <row r="65" spans="1:19" ht="31.5">
      <c r="A65" s="849">
        <v>4</v>
      </c>
      <c r="B65" s="751" t="s">
        <v>1188</v>
      </c>
      <c r="C65" s="784">
        <f>D65+E65+F65-G65</f>
        <v>28823.011128999999</v>
      </c>
      <c r="D65" s="783">
        <v>22970</v>
      </c>
      <c r="E65" s="783">
        <v>1325.011129</v>
      </c>
      <c r="F65" s="783">
        <v>7944</v>
      </c>
      <c r="G65" s="783">
        <v>3416</v>
      </c>
      <c r="H65" s="783">
        <v>26823.143674999999</v>
      </c>
      <c r="I65" s="784">
        <f t="shared" si="22"/>
        <v>1999.8674539999993</v>
      </c>
      <c r="J65" s="783">
        <v>3.4213369999999999</v>
      </c>
      <c r="K65" s="783">
        <v>1996.446117</v>
      </c>
      <c r="L65" s="845"/>
      <c r="N65" s="845"/>
      <c r="P65" s="845"/>
      <c r="R65" s="617">
        <f>K65*1000000</f>
        <v>1996446117</v>
      </c>
      <c r="S65" s="617">
        <f>J65*1000000</f>
        <v>3421337</v>
      </c>
    </row>
    <row r="66" spans="1:19">
      <c r="A66" s="849">
        <v>5</v>
      </c>
      <c r="B66" s="751" t="s">
        <v>315</v>
      </c>
      <c r="C66" s="784">
        <f>D66+E66+F66-G66</f>
        <v>15063.372272000001</v>
      </c>
      <c r="D66" s="835">
        <v>12056</v>
      </c>
      <c r="E66" s="835">
        <v>110.774272</v>
      </c>
      <c r="F66" s="835">
        <v>3667.598</v>
      </c>
      <c r="G66" s="835">
        <v>771</v>
      </c>
      <c r="H66" s="835">
        <v>14826.949049999999</v>
      </c>
      <c r="I66" s="784">
        <f>C66-H66</f>
        <v>236.42322200000126</v>
      </c>
      <c r="J66" s="835">
        <v>57.386822000000002</v>
      </c>
      <c r="K66" s="835">
        <v>179.03639999999999</v>
      </c>
      <c r="L66" s="845"/>
      <c r="N66" s="845"/>
      <c r="P66" s="845"/>
      <c r="R66" s="617">
        <f>K66*1000000</f>
        <v>179036400</v>
      </c>
      <c r="S66" s="617">
        <f>J66*1000000</f>
        <v>57386822</v>
      </c>
    </row>
    <row r="67" spans="1:19">
      <c r="A67" s="849">
        <v>6</v>
      </c>
      <c r="B67" s="751" t="s">
        <v>1140</v>
      </c>
      <c r="C67" s="784">
        <f t="shared" ref="C67:C75" si="23">D67+E67+F67-G67</f>
        <v>114968.072067</v>
      </c>
      <c r="D67" s="835">
        <v>86638.28</v>
      </c>
      <c r="E67" s="835">
        <v>2952.7790669999999</v>
      </c>
      <c r="F67" s="835">
        <v>28113.012999999999</v>
      </c>
      <c r="G67" s="835">
        <v>2736</v>
      </c>
      <c r="H67" s="835">
        <v>106424.15469900001</v>
      </c>
      <c r="I67" s="784">
        <f>C67-H67</f>
        <v>8543.9173679999949</v>
      </c>
      <c r="J67" s="835">
        <v>8543.9173679999949</v>
      </c>
      <c r="K67" s="835"/>
      <c r="L67" s="845"/>
      <c r="N67" s="845"/>
      <c r="P67" s="845"/>
      <c r="R67" s="754">
        <f>J67*1000000</f>
        <v>8543917367.9999952</v>
      </c>
    </row>
    <row r="68" spans="1:19" s="23" customFormat="1">
      <c r="A68" s="847" t="s">
        <v>28</v>
      </c>
      <c r="B68" s="750" t="s">
        <v>403</v>
      </c>
      <c r="C68" s="833">
        <f>SUM(C69:C75)</f>
        <v>7116.1103999999996</v>
      </c>
      <c r="D68" s="833">
        <f t="shared" ref="D68:K68" si="24">SUM(D69:D75)</f>
        <v>3178</v>
      </c>
      <c r="E68" s="833">
        <f t="shared" si="24"/>
        <v>70.110399999999998</v>
      </c>
      <c r="F68" s="833">
        <f t="shared" si="24"/>
        <v>4105</v>
      </c>
      <c r="G68" s="833">
        <f t="shared" si="24"/>
        <v>237</v>
      </c>
      <c r="H68" s="833">
        <f>SUM(H69:H75)</f>
        <v>5929.6993270000003</v>
      </c>
      <c r="I68" s="833">
        <f t="shared" si="24"/>
        <v>1186.4110729999998</v>
      </c>
      <c r="J68" s="833">
        <f t="shared" si="24"/>
        <v>690.11040000000003</v>
      </c>
      <c r="K68" s="833">
        <f t="shared" si="24"/>
        <v>496.30067299999985</v>
      </c>
      <c r="L68" s="845"/>
      <c r="M68" s="617"/>
      <c r="N68" s="845"/>
      <c r="O68" s="617"/>
      <c r="P68" s="845"/>
    </row>
    <row r="69" spans="1:19">
      <c r="A69" s="849">
        <v>1</v>
      </c>
      <c r="B69" s="749" t="s">
        <v>1189</v>
      </c>
      <c r="C69" s="784">
        <f>D69+E69+F69-G69</f>
        <v>800</v>
      </c>
      <c r="D69" s="834"/>
      <c r="E69" s="834"/>
      <c r="F69" s="834">
        <v>800</v>
      </c>
      <c r="G69" s="834"/>
      <c r="H69" s="834">
        <v>793.710376</v>
      </c>
      <c r="I69" s="784">
        <f t="shared" ref="I69:I75" si="25">C69-H69</f>
        <v>6.2896240000000034</v>
      </c>
      <c r="J69" s="834"/>
      <c r="K69" s="834">
        <v>6.2896240000000034</v>
      </c>
      <c r="L69" s="845"/>
      <c r="N69" s="845"/>
      <c r="P69" s="845"/>
    </row>
    <row r="70" spans="1:19">
      <c r="A70" s="849">
        <v>2</v>
      </c>
      <c r="B70" s="751" t="s">
        <v>1190</v>
      </c>
      <c r="C70" s="784">
        <f t="shared" si="23"/>
        <v>700</v>
      </c>
      <c r="D70" s="834"/>
      <c r="E70" s="834"/>
      <c r="F70" s="834">
        <v>700</v>
      </c>
      <c r="G70" s="834"/>
      <c r="H70" s="834">
        <v>692.32705099999998</v>
      </c>
      <c r="I70" s="784">
        <f t="shared" si="25"/>
        <v>7.6729490000000169</v>
      </c>
      <c r="J70" s="834"/>
      <c r="K70" s="834">
        <v>7.6729490000000169</v>
      </c>
      <c r="L70" s="845"/>
      <c r="N70" s="845"/>
      <c r="P70" s="845"/>
    </row>
    <row r="71" spans="1:19">
      <c r="A71" s="849">
        <v>3</v>
      </c>
      <c r="B71" s="749" t="s">
        <v>1191</v>
      </c>
      <c r="C71" s="784">
        <f t="shared" si="23"/>
        <v>400</v>
      </c>
      <c r="D71" s="834">
        <v>400</v>
      </c>
      <c r="E71" s="834"/>
      <c r="F71" s="834"/>
      <c r="G71" s="834"/>
      <c r="H71" s="834">
        <v>300.85640000000001</v>
      </c>
      <c r="I71" s="784">
        <f t="shared" si="25"/>
        <v>99.143599999999992</v>
      </c>
      <c r="J71" s="834"/>
      <c r="K71" s="834">
        <v>99.143600000000006</v>
      </c>
      <c r="L71" s="845"/>
      <c r="N71" s="845"/>
      <c r="P71" s="845"/>
    </row>
    <row r="72" spans="1:19">
      <c r="A72" s="849">
        <v>4</v>
      </c>
      <c r="B72" s="749" t="s">
        <v>306</v>
      </c>
      <c r="C72" s="784">
        <f t="shared" si="23"/>
        <v>900</v>
      </c>
      <c r="D72" s="834">
        <v>600</v>
      </c>
      <c r="E72" s="834"/>
      <c r="F72" s="834">
        <v>300</v>
      </c>
      <c r="G72" s="834"/>
      <c r="H72" s="834">
        <v>600</v>
      </c>
      <c r="I72" s="784">
        <f t="shared" si="25"/>
        <v>300</v>
      </c>
      <c r="J72" s="834">
        <f>I72</f>
        <v>300</v>
      </c>
      <c r="K72" s="834"/>
      <c r="L72" s="845"/>
      <c r="N72" s="845"/>
      <c r="P72" s="845"/>
    </row>
    <row r="73" spans="1:19">
      <c r="A73" s="849">
        <v>5</v>
      </c>
      <c r="B73" s="751" t="s">
        <v>1192</v>
      </c>
      <c r="C73" s="784">
        <f t="shared" si="23"/>
        <v>1000</v>
      </c>
      <c r="D73" s="834"/>
      <c r="E73" s="834"/>
      <c r="F73" s="834">
        <v>1000</v>
      </c>
      <c r="G73" s="834"/>
      <c r="H73" s="834">
        <v>1000</v>
      </c>
      <c r="I73" s="784">
        <f t="shared" si="25"/>
        <v>0</v>
      </c>
      <c r="J73" s="834"/>
      <c r="K73" s="834"/>
      <c r="L73" s="845"/>
      <c r="N73" s="845"/>
      <c r="P73" s="845"/>
    </row>
    <row r="74" spans="1:19">
      <c r="A74" s="849">
        <v>6</v>
      </c>
      <c r="B74" s="751" t="s">
        <v>1193</v>
      </c>
      <c r="C74" s="784">
        <f t="shared" si="23"/>
        <v>1945.1104</v>
      </c>
      <c r="D74" s="784">
        <v>570</v>
      </c>
      <c r="E74" s="784">
        <v>70.110399999999998</v>
      </c>
      <c r="F74" s="784">
        <v>1305</v>
      </c>
      <c r="G74" s="784"/>
      <c r="H74" s="784">
        <v>1411.5041000000001</v>
      </c>
      <c r="I74" s="784">
        <f t="shared" si="25"/>
        <v>533.60629999999992</v>
      </c>
      <c r="J74" s="784">
        <v>390.11040000000003</v>
      </c>
      <c r="K74" s="784">
        <f>I74-J74</f>
        <v>143.49589999999989</v>
      </c>
      <c r="L74" s="845"/>
      <c r="N74" s="845"/>
      <c r="P74" s="845"/>
    </row>
    <row r="75" spans="1:19">
      <c r="A75" s="849">
        <v>7</v>
      </c>
      <c r="B75" s="751" t="s">
        <v>303</v>
      </c>
      <c r="C75" s="784">
        <f t="shared" si="23"/>
        <v>1371</v>
      </c>
      <c r="D75" s="834">
        <v>1608</v>
      </c>
      <c r="E75" s="834"/>
      <c r="F75" s="834"/>
      <c r="G75" s="834">
        <v>237</v>
      </c>
      <c r="H75" s="783">
        <v>1131.3014000000001</v>
      </c>
      <c r="I75" s="784">
        <f t="shared" si="25"/>
        <v>239.69859999999994</v>
      </c>
      <c r="J75" s="834"/>
      <c r="K75" s="834">
        <f>I75</f>
        <v>239.69859999999994</v>
      </c>
      <c r="L75" s="845"/>
      <c r="N75" s="845"/>
      <c r="P75" s="845"/>
      <c r="R75" s="844">
        <f>K75*1000000</f>
        <v>239698599.99999994</v>
      </c>
    </row>
    <row r="76" spans="1:19">
      <c r="A76" s="772" t="s">
        <v>30</v>
      </c>
      <c r="B76" s="773" t="s">
        <v>1194</v>
      </c>
      <c r="C76" s="838">
        <f>SUM(C77:C79)</f>
        <v>186699.50047699999</v>
      </c>
      <c r="D76" s="838">
        <f>SUM(D77:D79)</f>
        <v>125115</v>
      </c>
      <c r="E76" s="838">
        <f>SUM(E77:E79)</f>
        <v>2086.500477</v>
      </c>
      <c r="F76" s="838">
        <f t="shared" ref="F76:K76" si="26">SUM(F77:F79)</f>
        <v>59498</v>
      </c>
      <c r="G76" s="838">
        <f t="shared" si="26"/>
        <v>0</v>
      </c>
      <c r="H76" s="838">
        <f>SUM(H77:H79)</f>
        <v>171584.65638599999</v>
      </c>
      <c r="I76" s="838">
        <f>SUM(I77:I79)</f>
        <v>15114.844090999999</v>
      </c>
      <c r="J76" s="838">
        <f t="shared" si="26"/>
        <v>13929</v>
      </c>
      <c r="K76" s="838">
        <f t="shared" si="26"/>
        <v>1185.844090999999</v>
      </c>
      <c r="L76" s="845"/>
      <c r="N76" s="845"/>
      <c r="P76" s="845"/>
    </row>
    <row r="77" spans="1:19">
      <c r="A77" s="849">
        <v>1</v>
      </c>
      <c r="B77" s="751" t="s">
        <v>1195</v>
      </c>
      <c r="C77" s="784">
        <f t="shared" ref="C77:C79" si="27">D77+E77+F77-G77</f>
        <v>85584</v>
      </c>
      <c r="D77" s="784">
        <v>57411</v>
      </c>
      <c r="E77" s="784"/>
      <c r="F77" s="784">
        <v>28173</v>
      </c>
      <c r="G77" s="784"/>
      <c r="H77" s="784">
        <v>80455</v>
      </c>
      <c r="I77" s="784">
        <f t="shared" ref="I77:I78" si="28">C77-H77</f>
        <v>5129</v>
      </c>
      <c r="J77" s="784">
        <v>5129</v>
      </c>
      <c r="K77" s="784"/>
      <c r="L77" s="845"/>
      <c r="N77" s="845"/>
      <c r="P77" s="845"/>
      <c r="R77" s="864">
        <f>K78*1000000</f>
        <v>25025000.000001457</v>
      </c>
    </row>
    <row r="78" spans="1:19">
      <c r="A78" s="849">
        <v>2</v>
      </c>
      <c r="B78" s="751" t="s">
        <v>1196</v>
      </c>
      <c r="C78" s="784">
        <f t="shared" si="27"/>
        <v>34583</v>
      </c>
      <c r="D78" s="784">
        <v>31658</v>
      </c>
      <c r="E78" s="784"/>
      <c r="F78" s="784">
        <v>2925</v>
      </c>
      <c r="G78" s="784"/>
      <c r="H78" s="784">
        <v>34557.974999999999</v>
      </c>
      <c r="I78" s="784">
        <f t="shared" si="28"/>
        <v>25.025000000001455</v>
      </c>
      <c r="J78" s="784"/>
      <c r="K78" s="784">
        <f>I78</f>
        <v>25.025000000001455</v>
      </c>
      <c r="L78" s="845"/>
      <c r="N78" s="845"/>
      <c r="P78" s="845"/>
    </row>
    <row r="79" spans="1:19">
      <c r="A79" s="849">
        <v>3</v>
      </c>
      <c r="B79" s="751" t="s">
        <v>323</v>
      </c>
      <c r="C79" s="784">
        <f t="shared" si="27"/>
        <v>66532.500476999994</v>
      </c>
      <c r="D79" s="784">
        <f>34409+1000+637</f>
        <v>36046</v>
      </c>
      <c r="E79" s="784">
        <f>86.500477+2000</f>
        <v>2086.500477</v>
      </c>
      <c r="F79" s="784">
        <v>28400</v>
      </c>
      <c r="G79" s="784"/>
      <c r="H79" s="784">
        <v>56571.681385999997</v>
      </c>
      <c r="I79" s="784">
        <f>C79-H79</f>
        <v>9960.8190909999976</v>
      </c>
      <c r="J79" s="784">
        <v>8800</v>
      </c>
      <c r="K79" s="784">
        <f>I79-J79</f>
        <v>1160.8190909999976</v>
      </c>
      <c r="L79" s="845"/>
      <c r="P79" s="845"/>
      <c r="R79" s="860">
        <f>K79*1000000</f>
        <v>1160819090.9999976</v>
      </c>
      <c r="S79" s="860">
        <f>J79*1000000</f>
        <v>8800000000</v>
      </c>
    </row>
    <row r="80" spans="1:19">
      <c r="A80" s="772" t="s">
        <v>32</v>
      </c>
      <c r="B80" s="773" t="s">
        <v>1197</v>
      </c>
      <c r="C80" s="838">
        <f>C81</f>
        <v>78934.845000000001</v>
      </c>
      <c r="D80" s="838">
        <f t="shared" ref="D80:K80" si="29">D81</f>
        <v>50955</v>
      </c>
      <c r="E80" s="838">
        <f t="shared" si="29"/>
        <v>0</v>
      </c>
      <c r="F80" s="838">
        <f t="shared" si="29"/>
        <v>28199</v>
      </c>
      <c r="G80" s="838">
        <f t="shared" si="29"/>
        <v>219.155</v>
      </c>
      <c r="H80" s="838">
        <f t="shared" si="29"/>
        <v>78934.845000000001</v>
      </c>
      <c r="I80" s="838">
        <f t="shared" si="29"/>
        <v>0</v>
      </c>
      <c r="J80" s="838">
        <f t="shared" si="29"/>
        <v>0</v>
      </c>
      <c r="K80" s="838">
        <f t="shared" si="29"/>
        <v>0</v>
      </c>
      <c r="L80" s="845"/>
      <c r="N80" s="845"/>
      <c r="P80" s="845"/>
    </row>
    <row r="81" spans="1:18" ht="31.5">
      <c r="A81" s="849">
        <v>1</v>
      </c>
      <c r="B81" s="751" t="s">
        <v>1198</v>
      </c>
      <c r="C81" s="784">
        <f>D81+E81+F81-G81</f>
        <v>78934.845000000001</v>
      </c>
      <c r="D81" s="784">
        <v>50955</v>
      </c>
      <c r="E81" s="784"/>
      <c r="F81" s="784">
        <v>28199</v>
      </c>
      <c r="G81" s="784">
        <v>219.155</v>
      </c>
      <c r="H81" s="784">
        <v>78934.845000000001</v>
      </c>
      <c r="I81" s="784">
        <f t="shared" ref="I81" si="30">C81-H81</f>
        <v>0</v>
      </c>
      <c r="J81" s="784">
        <v>0</v>
      </c>
      <c r="K81" s="784">
        <v>0</v>
      </c>
      <c r="L81" s="845"/>
      <c r="N81" s="845"/>
      <c r="P81" s="845"/>
      <c r="R81" s="864">
        <f>K82*1000000</f>
        <v>0</v>
      </c>
    </row>
  </sheetData>
  <mergeCells count="11">
    <mergeCell ref="H1:K1"/>
    <mergeCell ref="A2:K2"/>
    <mergeCell ref="A3:K3"/>
    <mergeCell ref="A9:A10"/>
    <mergeCell ref="B9:B10"/>
    <mergeCell ref="C9:C10"/>
    <mergeCell ref="D9:G9"/>
    <mergeCell ref="H9:H10"/>
    <mergeCell ref="I9:I10"/>
    <mergeCell ref="J9:K9"/>
    <mergeCell ref="J4:K4"/>
  </mergeCells>
  <printOptions horizontalCentered="1"/>
  <pageMargins left="0.59055118110236227" right="0.39370078740157483" top="0.59055118110236227" bottom="0.59055118110236227" header="0.31496062992125984" footer="0.31496062992125984"/>
  <pageSetup paperSize="9" scale="80" orientation="landscape" r:id="rId1"/>
  <headerFooter>
    <oddHeader>&amp;C&amp;P</oddHeader>
  </headerFooter>
  <colBreaks count="1" manualBreakCount="1">
    <brk id="11" max="81"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78"/>
  <sheetViews>
    <sheetView view="pageBreakPreview" zoomScale="80" zoomScaleNormal="100" zoomScaleSheetLayoutView="80" workbookViewId="0">
      <selection activeCell="M11" sqref="M11"/>
    </sheetView>
  </sheetViews>
  <sheetFormatPr defaultColWidth="9.140625" defaultRowHeight="15"/>
  <cols>
    <col min="1" max="1" width="7" style="755" customWidth="1"/>
    <col min="2" max="2" width="20.140625" style="755" customWidth="1"/>
    <col min="3" max="3" width="12.85546875" style="755" customWidth="1"/>
    <col min="4" max="4" width="12.140625" style="755" customWidth="1"/>
    <col min="5" max="5" width="14.85546875" style="755" hidden="1" customWidth="1"/>
    <col min="6" max="6" width="12" style="755" hidden="1" customWidth="1"/>
    <col min="7" max="7" width="12.140625" style="755" customWidth="1"/>
    <col min="8" max="8" width="12.42578125" style="755" hidden="1" customWidth="1"/>
    <col min="9" max="9" width="14.28515625" style="755" hidden="1" customWidth="1"/>
    <col min="10" max="10" width="13.85546875" style="755" bestFit="1" customWidth="1"/>
    <col min="11" max="11" width="14" style="755" customWidth="1"/>
    <col min="12" max="14" width="9.140625" style="755"/>
    <col min="15" max="15" width="14.140625" style="755" customWidth="1"/>
    <col min="16" max="16" width="12.7109375" style="755" customWidth="1"/>
    <col min="17" max="17" width="9.140625" style="755"/>
    <col min="18" max="18" width="13.28515625" style="755" customWidth="1"/>
    <col min="19" max="19" width="13.5703125" style="755" customWidth="1"/>
    <col min="20" max="20" width="12.7109375" style="755" customWidth="1"/>
    <col min="21" max="21" width="14.140625" customWidth="1"/>
    <col min="22" max="25" width="9.140625" style="755"/>
    <col min="26" max="26" width="10.140625" style="777" hidden="1" customWidth="1"/>
    <col min="27" max="16384" width="9.140625" style="755"/>
  </cols>
  <sheetData>
    <row r="1" spans="1:26" ht="15.75" customHeight="1">
      <c r="A1" s="1019"/>
      <c r="B1" s="1019"/>
      <c r="C1" s="1019"/>
      <c r="J1" s="1019"/>
      <c r="K1" s="1019"/>
      <c r="L1" s="1019"/>
      <c r="T1" s="1017" t="s">
        <v>428</v>
      </c>
      <c r="U1" s="1017"/>
      <c r="V1" s="1017"/>
      <c r="W1" s="1017"/>
      <c r="X1" s="1017"/>
      <c r="Y1" s="579"/>
    </row>
    <row r="2" spans="1:26" ht="18.75">
      <c r="A2" s="1020" t="s">
        <v>1214</v>
      </c>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row>
    <row r="3" spans="1:26" ht="15.75">
      <c r="A3" s="1021" t="e">
        <f>#REF!</f>
        <v>#REF!</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row>
    <row r="4" spans="1:26" ht="63" hidden="1">
      <c r="A4" s="765"/>
      <c r="B4" s="765"/>
      <c r="C4" s="765"/>
      <c r="D4" s="765"/>
      <c r="E4" s="765"/>
      <c r="F4" s="765"/>
      <c r="G4" s="765"/>
      <c r="H4" s="765"/>
      <c r="I4" s="765"/>
      <c r="J4" s="769" t="s">
        <v>1221</v>
      </c>
      <c r="K4" s="767">
        <f>K5-K13</f>
        <v>640.40453199855983</v>
      </c>
      <c r="L4" s="765"/>
      <c r="M4" s="768">
        <f>M5-M13</f>
        <v>43.649000000000342</v>
      </c>
      <c r="N4" s="765"/>
      <c r="O4" s="765"/>
      <c r="P4" s="768">
        <f>P5-P13</f>
        <v>46866.588440999389</v>
      </c>
      <c r="Q4" s="765"/>
      <c r="R4" s="765"/>
      <c r="S4" s="765"/>
      <c r="T4" s="765"/>
      <c r="U4" s="765"/>
      <c r="V4" s="765"/>
      <c r="W4" s="765"/>
      <c r="X4" s="765"/>
      <c r="Y4" s="765"/>
    </row>
    <row r="5" spans="1:26" ht="15.75" hidden="1">
      <c r="E5" s="1016"/>
      <c r="F5" s="1016"/>
      <c r="G5" s="1016"/>
      <c r="H5" s="1016"/>
      <c r="I5" s="1016"/>
      <c r="K5" s="755">
        <v>12383197</v>
      </c>
      <c r="M5" s="755">
        <v>5082</v>
      </c>
      <c r="P5" s="755">
        <v>4990108</v>
      </c>
      <c r="U5" s="755"/>
      <c r="W5" s="1018"/>
      <c r="X5" s="1018"/>
      <c r="Y5" s="1018"/>
    </row>
    <row r="6" spans="1:26" ht="15.75">
      <c r="E6" s="775"/>
      <c r="F6" s="775"/>
      <c r="G6" s="775"/>
      <c r="H6" s="775"/>
      <c r="I6" s="775"/>
      <c r="U6" s="755"/>
      <c r="W6" s="1028" t="s">
        <v>429</v>
      </c>
      <c r="X6" s="1028"/>
      <c r="Y6" s="1028"/>
    </row>
    <row r="7" spans="1:26" ht="15.75">
      <c r="A7" s="1007" t="s">
        <v>94</v>
      </c>
      <c r="B7" s="1007" t="s">
        <v>430</v>
      </c>
      <c r="C7" s="1025" t="s">
        <v>68</v>
      </c>
      <c r="D7" s="1026"/>
      <c r="E7" s="1026"/>
      <c r="F7" s="1026"/>
      <c r="G7" s="1026"/>
      <c r="H7" s="1026"/>
      <c r="I7" s="1026"/>
      <c r="J7" s="1027"/>
      <c r="K7" s="1025" t="s">
        <v>69</v>
      </c>
      <c r="L7" s="1026"/>
      <c r="M7" s="1026"/>
      <c r="N7" s="1026"/>
      <c r="O7" s="1026"/>
      <c r="P7" s="1026"/>
      <c r="Q7" s="1026"/>
      <c r="R7" s="1026"/>
      <c r="S7" s="1026"/>
      <c r="T7" s="1026"/>
      <c r="U7" s="1026"/>
      <c r="V7" s="1027"/>
      <c r="W7" s="1022" t="s">
        <v>70</v>
      </c>
      <c r="X7" s="1023"/>
      <c r="Y7" s="1024"/>
      <c r="Z7" s="778"/>
    </row>
    <row r="8" spans="1:26" ht="15.75">
      <c r="A8" s="916"/>
      <c r="B8" s="916"/>
      <c r="C8" s="1007" t="s">
        <v>214</v>
      </c>
      <c r="D8" s="1025" t="s">
        <v>354</v>
      </c>
      <c r="E8" s="1026"/>
      <c r="F8" s="1026"/>
      <c r="G8" s="1026"/>
      <c r="H8" s="1026"/>
      <c r="I8" s="1026"/>
      <c r="J8" s="1027"/>
      <c r="K8" s="1007" t="s">
        <v>214</v>
      </c>
      <c r="L8" s="1025" t="s">
        <v>354</v>
      </c>
      <c r="M8" s="1026"/>
      <c r="N8" s="1026"/>
      <c r="O8" s="1026"/>
      <c r="P8" s="1026"/>
      <c r="Q8" s="1026"/>
      <c r="R8" s="1026"/>
      <c r="S8" s="1026"/>
      <c r="T8" s="1026"/>
      <c r="U8" s="1026"/>
      <c r="V8" s="1027"/>
      <c r="W8" s="1022" t="s">
        <v>354</v>
      </c>
      <c r="X8" s="1023"/>
      <c r="Y8" s="1024"/>
      <c r="Z8" s="778"/>
    </row>
    <row r="9" spans="1:26" ht="15.75">
      <c r="A9" s="916"/>
      <c r="B9" s="916"/>
      <c r="C9" s="916"/>
      <c r="D9" s="1007" t="s">
        <v>151</v>
      </c>
      <c r="E9" s="1007" t="s">
        <v>1215</v>
      </c>
      <c r="F9" s="1007" t="s">
        <v>1216</v>
      </c>
      <c r="G9" s="1007" t="s">
        <v>39</v>
      </c>
      <c r="H9" s="1007" t="s">
        <v>1217</v>
      </c>
      <c r="I9" s="1007" t="s">
        <v>1218</v>
      </c>
      <c r="J9" s="1007" t="s">
        <v>431</v>
      </c>
      <c r="K9" s="916"/>
      <c r="L9" s="1025" t="s">
        <v>151</v>
      </c>
      <c r="M9" s="1026"/>
      <c r="N9" s="1027"/>
      <c r="O9" s="1025" t="s">
        <v>39</v>
      </c>
      <c r="P9" s="1026"/>
      <c r="Q9" s="1027"/>
      <c r="R9" s="1025" t="s">
        <v>432</v>
      </c>
      <c r="S9" s="1026"/>
      <c r="T9" s="1027"/>
      <c r="U9" s="1007" t="s">
        <v>50</v>
      </c>
      <c r="V9" s="1007" t="s">
        <v>433</v>
      </c>
      <c r="W9" s="1007" t="s">
        <v>214</v>
      </c>
      <c r="X9" s="1007" t="s">
        <v>151</v>
      </c>
      <c r="Y9" s="1007" t="s">
        <v>39</v>
      </c>
      <c r="Z9" s="285">
        <v>2202629</v>
      </c>
    </row>
    <row r="10" spans="1:26" ht="22.5" customHeight="1">
      <c r="A10" s="916"/>
      <c r="B10" s="916"/>
      <c r="C10" s="916"/>
      <c r="D10" s="916"/>
      <c r="E10" s="916"/>
      <c r="F10" s="916"/>
      <c r="G10" s="916"/>
      <c r="H10" s="916"/>
      <c r="I10" s="916"/>
      <c r="J10" s="916"/>
      <c r="K10" s="916"/>
      <c r="L10" s="1007" t="s">
        <v>214</v>
      </c>
      <c r="M10" s="1025" t="s">
        <v>354</v>
      </c>
      <c r="N10" s="1027"/>
      <c r="O10" s="1007" t="s">
        <v>214</v>
      </c>
      <c r="P10" s="1025" t="s">
        <v>354</v>
      </c>
      <c r="Q10" s="1027"/>
      <c r="R10" s="1007" t="s">
        <v>214</v>
      </c>
      <c r="S10" s="1025" t="s">
        <v>354</v>
      </c>
      <c r="T10" s="1027"/>
      <c r="U10" s="916"/>
      <c r="V10" s="916"/>
      <c r="W10" s="916"/>
      <c r="X10" s="916"/>
      <c r="Y10" s="916"/>
      <c r="Z10" s="779" t="s">
        <v>1219</v>
      </c>
    </row>
    <row r="11" spans="1:26" ht="78.75">
      <c r="A11" s="916"/>
      <c r="B11" s="916"/>
      <c r="C11" s="916"/>
      <c r="D11" s="916"/>
      <c r="E11" s="917"/>
      <c r="F11" s="917"/>
      <c r="G11" s="916"/>
      <c r="H11" s="917"/>
      <c r="I11" s="917"/>
      <c r="J11" s="916"/>
      <c r="K11" s="916"/>
      <c r="L11" s="916"/>
      <c r="M11" s="774" t="s">
        <v>434</v>
      </c>
      <c r="N11" s="774" t="s">
        <v>182</v>
      </c>
      <c r="O11" s="916"/>
      <c r="P11" s="774" t="s">
        <v>434</v>
      </c>
      <c r="Q11" s="774" t="s">
        <v>182</v>
      </c>
      <c r="R11" s="916"/>
      <c r="S11" s="21" t="s">
        <v>151</v>
      </c>
      <c r="T11" s="774" t="s">
        <v>39</v>
      </c>
      <c r="U11" s="916"/>
      <c r="V11" s="916"/>
      <c r="W11" s="916"/>
      <c r="X11" s="916"/>
      <c r="Y11" s="916"/>
      <c r="Z11" s="778"/>
    </row>
    <row r="12" spans="1:26" ht="15.75">
      <c r="A12" s="758" t="s">
        <v>12</v>
      </c>
      <c r="B12" s="758" t="s">
        <v>13</v>
      </c>
      <c r="C12" s="758" t="s">
        <v>435</v>
      </c>
      <c r="D12" s="758" t="s">
        <v>159</v>
      </c>
      <c r="E12" s="758"/>
      <c r="F12" s="758"/>
      <c r="G12" s="758" t="s">
        <v>161</v>
      </c>
      <c r="H12" s="758"/>
      <c r="I12" s="758"/>
      <c r="J12" s="758" t="s">
        <v>436</v>
      </c>
      <c r="K12" s="758">
        <v>5</v>
      </c>
      <c r="L12" s="758">
        <v>6</v>
      </c>
      <c r="M12" s="758">
        <v>7</v>
      </c>
      <c r="N12" s="758">
        <v>8</v>
      </c>
      <c r="O12" s="758">
        <v>9</v>
      </c>
      <c r="P12" s="758">
        <v>10</v>
      </c>
      <c r="Q12" s="758">
        <v>11</v>
      </c>
      <c r="R12" s="758">
        <v>12</v>
      </c>
      <c r="S12" s="758">
        <v>13</v>
      </c>
      <c r="T12" s="758">
        <v>14</v>
      </c>
      <c r="U12" s="758">
        <v>15</v>
      </c>
      <c r="V12" s="758">
        <v>16</v>
      </c>
      <c r="W12" s="758">
        <v>17</v>
      </c>
      <c r="X12" s="758">
        <v>18</v>
      </c>
      <c r="Y12" s="758">
        <v>19</v>
      </c>
    </row>
    <row r="13" spans="1:26" ht="15.75">
      <c r="A13" s="759"/>
      <c r="B13" s="759" t="s">
        <v>381</v>
      </c>
      <c r="C13" s="760">
        <f>SUM(C14:C78)</f>
        <v>8875239.8272680007</v>
      </c>
      <c r="D13" s="760">
        <f>SUM(D14:D78)</f>
        <v>215720.997703</v>
      </c>
      <c r="E13" s="760">
        <f t="shared" ref="E13:Y13" si="0">SUM(E14:E78)</f>
        <v>33929.997703000001</v>
      </c>
      <c r="F13" s="760">
        <f t="shared" si="0"/>
        <v>181791</v>
      </c>
      <c r="G13" s="760">
        <f t="shared" si="0"/>
        <v>8494275.9075649995</v>
      </c>
      <c r="H13" s="760">
        <f t="shared" si="0"/>
        <v>7644189.9075649986</v>
      </c>
      <c r="I13" s="760">
        <f t="shared" si="0"/>
        <v>850086</v>
      </c>
      <c r="J13" s="760">
        <f t="shared" si="0"/>
        <v>165242.92199999993</v>
      </c>
      <c r="K13" s="760">
        <f t="shared" si="0"/>
        <v>12382556.595468001</v>
      </c>
      <c r="L13" s="760">
        <f t="shared" si="0"/>
        <v>63539.060669999992</v>
      </c>
      <c r="M13" s="760">
        <f t="shared" si="0"/>
        <v>5038.3509999999997</v>
      </c>
      <c r="N13" s="760">
        <f t="shared" si="0"/>
        <v>0</v>
      </c>
      <c r="O13" s="760">
        <f t="shared" si="0"/>
        <v>10407820</v>
      </c>
      <c r="P13" s="760">
        <f t="shared" si="0"/>
        <v>4943241.4115590006</v>
      </c>
      <c r="Q13" s="760">
        <f t="shared" si="0"/>
        <v>3.895</v>
      </c>
      <c r="R13" s="760">
        <f t="shared" si="0"/>
        <v>561922.58023399988</v>
      </c>
      <c r="S13" s="760">
        <f t="shared" si="0"/>
        <v>141447.15315499998</v>
      </c>
      <c r="T13" s="760">
        <f t="shared" si="0"/>
        <v>420475.42707899999</v>
      </c>
      <c r="U13" s="760">
        <f t="shared" si="0"/>
        <v>1309580</v>
      </c>
      <c r="V13" s="760">
        <f t="shared" si="0"/>
        <v>39694.954563999992</v>
      </c>
      <c r="W13" s="760">
        <f t="shared" si="0"/>
        <v>9228.5394571999677</v>
      </c>
      <c r="X13" s="760">
        <f t="shared" si="0"/>
        <v>2529.0658890921854</v>
      </c>
      <c r="Y13" s="760">
        <f t="shared" si="0"/>
        <v>7997.8426154019371</v>
      </c>
      <c r="Z13" s="780"/>
    </row>
    <row r="14" spans="1:26" ht="15.75">
      <c r="A14" s="250">
        <v>1</v>
      </c>
      <c r="B14" s="761" t="s">
        <v>1070</v>
      </c>
      <c r="C14" s="762">
        <f>D14+G14+J14</f>
        <v>274844.32299999997</v>
      </c>
      <c r="D14" s="762">
        <v>6214.3230000000003</v>
      </c>
      <c r="E14" s="762">
        <v>6090.3230000000003</v>
      </c>
      <c r="F14" s="762">
        <v>124</v>
      </c>
      <c r="G14" s="762">
        <v>264807</v>
      </c>
      <c r="H14" s="762">
        <v>260960</v>
      </c>
      <c r="I14" s="762">
        <v>3847</v>
      </c>
      <c r="J14" s="762">
        <v>3823</v>
      </c>
      <c r="K14" s="762">
        <f>L14+O14+R14+U14+V14</f>
        <v>381719.08526900003</v>
      </c>
      <c r="L14" s="762">
        <v>1547.1559999999999</v>
      </c>
      <c r="M14" s="762">
        <v>919.221</v>
      </c>
      <c r="N14" s="762">
        <v>0</v>
      </c>
      <c r="O14" s="762">
        <f>346504-2</f>
        <v>346502</v>
      </c>
      <c r="P14" s="770">
        <v>138248.859027</v>
      </c>
      <c r="Q14" s="762"/>
      <c r="R14" s="762">
        <f>SUM(S14:T14)</f>
        <v>2171.9355920000003</v>
      </c>
      <c r="S14" s="762">
        <v>44</v>
      </c>
      <c r="T14" s="762">
        <v>2127.9355920000003</v>
      </c>
      <c r="U14" s="785">
        <f>29532+1</f>
        <v>29533</v>
      </c>
      <c r="V14" s="781">
        <v>1964.9936769999999</v>
      </c>
      <c r="W14" s="806">
        <f>K14/C14*100</f>
        <v>138.88556296249206</v>
      </c>
      <c r="X14" s="806">
        <f>L14/D14*100</f>
        <v>24.896613838707772</v>
      </c>
      <c r="Y14" s="806">
        <f>O14/G14*100</f>
        <v>130.85077056120119</v>
      </c>
    </row>
    <row r="15" spans="1:26" ht="15.75">
      <c r="A15" s="250">
        <v>2</v>
      </c>
      <c r="B15" s="761" t="s">
        <v>1071</v>
      </c>
      <c r="C15" s="762">
        <f t="shared" ref="C15:C78" si="1">D15+G15+J15</f>
        <v>131167</v>
      </c>
      <c r="D15" s="762">
        <v>2283</v>
      </c>
      <c r="E15" s="762">
        <v>0</v>
      </c>
      <c r="F15" s="762">
        <v>2283</v>
      </c>
      <c r="G15" s="762">
        <v>126784</v>
      </c>
      <c r="H15" s="762">
        <v>121214</v>
      </c>
      <c r="I15" s="762">
        <v>5570</v>
      </c>
      <c r="J15" s="762">
        <v>2100</v>
      </c>
      <c r="K15" s="762">
        <f t="shared" ref="K15:K78" si="2">L15+O15+R15+U15+V15</f>
        <v>183457.30628999998</v>
      </c>
      <c r="L15" s="762">
        <v>1831.2729999999997</v>
      </c>
      <c r="M15" s="762"/>
      <c r="N15" s="762">
        <v>0</v>
      </c>
      <c r="O15" s="762">
        <v>162861</v>
      </c>
      <c r="P15" s="770">
        <v>95138.254205999998</v>
      </c>
      <c r="Q15" s="762"/>
      <c r="R15" s="762">
        <f t="shared" ref="R15:R78" si="3">SUM(S15:T15)</f>
        <v>3187.7645470000002</v>
      </c>
      <c r="S15" s="762">
        <v>2807.19</v>
      </c>
      <c r="T15" s="762">
        <v>380.574547</v>
      </c>
      <c r="U15" s="785">
        <v>13441</v>
      </c>
      <c r="V15" s="763">
        <v>2136.2687430000001</v>
      </c>
      <c r="W15" s="806">
        <f t="shared" ref="W15:W78" si="4">K15/C15*100</f>
        <v>139.86544351094406</v>
      </c>
      <c r="X15" s="806">
        <f t="shared" ref="X15:X78" si="5">L15/D15*100</f>
        <v>80.213447218572043</v>
      </c>
      <c r="Y15" s="806">
        <f>O15/G15*100</f>
        <v>128.4554833417466</v>
      </c>
    </row>
    <row r="16" spans="1:26" ht="15.75">
      <c r="A16" s="250">
        <v>3</v>
      </c>
      <c r="B16" s="761" t="s">
        <v>1072</v>
      </c>
      <c r="C16" s="762">
        <f t="shared" si="1"/>
        <v>124525</v>
      </c>
      <c r="D16" s="762">
        <v>3833</v>
      </c>
      <c r="E16" s="762">
        <v>2000</v>
      </c>
      <c r="F16" s="762">
        <v>1833</v>
      </c>
      <c r="G16" s="762">
        <v>118492</v>
      </c>
      <c r="H16" s="762">
        <v>109373</v>
      </c>
      <c r="I16" s="762">
        <v>9119</v>
      </c>
      <c r="J16" s="762">
        <v>2200</v>
      </c>
      <c r="K16" s="762">
        <f t="shared" si="2"/>
        <v>164995.21811000002</v>
      </c>
      <c r="L16" s="762">
        <v>4063</v>
      </c>
      <c r="M16" s="764">
        <v>3843</v>
      </c>
      <c r="N16" s="762">
        <v>0</v>
      </c>
      <c r="O16" s="762">
        <v>140844</v>
      </c>
      <c r="P16" s="770">
        <v>82227.668986999997</v>
      </c>
      <c r="Q16" s="764"/>
      <c r="R16" s="762">
        <f t="shared" si="3"/>
        <v>1934.6181099999999</v>
      </c>
      <c r="S16" s="764">
        <v>1176.472</v>
      </c>
      <c r="T16" s="764">
        <v>758.14611000000002</v>
      </c>
      <c r="U16" s="785">
        <v>17991</v>
      </c>
      <c r="V16" s="763">
        <v>162.6</v>
      </c>
      <c r="W16" s="806">
        <f t="shared" si="4"/>
        <v>132.4996732463361</v>
      </c>
      <c r="X16" s="806">
        <f t="shared" si="5"/>
        <v>106.00052178450301</v>
      </c>
      <c r="Y16" s="806">
        <f t="shared" ref="Y16:Y78" si="6">O16/G16*100</f>
        <v>118.8637207575195</v>
      </c>
    </row>
    <row r="17" spans="1:25" ht="15.75">
      <c r="A17" s="250">
        <v>4</v>
      </c>
      <c r="B17" s="761" t="s">
        <v>1073</v>
      </c>
      <c r="C17" s="762">
        <f t="shared" si="1"/>
        <v>111634</v>
      </c>
      <c r="D17" s="762">
        <v>530</v>
      </c>
      <c r="E17" s="762">
        <v>0</v>
      </c>
      <c r="F17" s="762">
        <v>530</v>
      </c>
      <c r="G17" s="762">
        <v>108985</v>
      </c>
      <c r="H17" s="762">
        <v>107577</v>
      </c>
      <c r="I17" s="762">
        <v>1408</v>
      </c>
      <c r="J17" s="762">
        <v>2119</v>
      </c>
      <c r="K17" s="762">
        <f t="shared" si="2"/>
        <v>171806.13647299999</v>
      </c>
      <c r="L17" s="762">
        <v>259.57300000000004</v>
      </c>
      <c r="M17" s="764"/>
      <c r="N17" s="762">
        <v>0</v>
      </c>
      <c r="O17" s="762">
        <v>155554</v>
      </c>
      <c r="P17" s="770">
        <v>83627.768544000006</v>
      </c>
      <c r="Q17" s="764"/>
      <c r="R17" s="762">
        <f t="shared" si="3"/>
        <v>855.54105000000004</v>
      </c>
      <c r="S17" s="764">
        <v>323.39024999999998</v>
      </c>
      <c r="T17" s="764">
        <v>532.1508</v>
      </c>
      <c r="U17" s="785">
        <v>14332</v>
      </c>
      <c r="V17" s="763">
        <v>805.022423</v>
      </c>
      <c r="W17" s="806">
        <f t="shared" si="4"/>
        <v>153.90126347976422</v>
      </c>
      <c r="X17" s="806">
        <f t="shared" si="5"/>
        <v>48.976037735849062</v>
      </c>
      <c r="Y17" s="806">
        <f t="shared" si="6"/>
        <v>142.72973344955727</v>
      </c>
    </row>
    <row r="18" spans="1:25" ht="15.75">
      <c r="A18" s="250">
        <v>5</v>
      </c>
      <c r="B18" s="761" t="s">
        <v>1074</v>
      </c>
      <c r="C18" s="762">
        <f t="shared" si="1"/>
        <v>124849.5</v>
      </c>
      <c r="D18" s="762">
        <v>7092</v>
      </c>
      <c r="E18" s="762">
        <v>300</v>
      </c>
      <c r="F18" s="762">
        <v>6792</v>
      </c>
      <c r="G18" s="762">
        <v>114845.5</v>
      </c>
      <c r="H18" s="762">
        <v>103877</v>
      </c>
      <c r="I18" s="762">
        <v>10968.5</v>
      </c>
      <c r="J18" s="762">
        <v>2912</v>
      </c>
      <c r="K18" s="762">
        <f t="shared" si="2"/>
        <v>171675.88993</v>
      </c>
      <c r="L18" s="762">
        <v>122.93000000000029</v>
      </c>
      <c r="M18" s="764"/>
      <c r="N18" s="762">
        <v>0</v>
      </c>
      <c r="O18" s="762">
        <v>144518</v>
      </c>
      <c r="P18" s="770">
        <v>81127.719152000005</v>
      </c>
      <c r="Q18" s="764"/>
      <c r="R18" s="762">
        <f t="shared" si="3"/>
        <v>9267.6658380000008</v>
      </c>
      <c r="S18" s="764">
        <v>5074.6849400000001</v>
      </c>
      <c r="T18" s="764">
        <v>4192.9808979999998</v>
      </c>
      <c r="U18" s="785">
        <v>15468</v>
      </c>
      <c r="V18" s="763">
        <v>2299.2940920000001</v>
      </c>
      <c r="W18" s="806">
        <f t="shared" si="4"/>
        <v>137.50626949246893</v>
      </c>
      <c r="X18" s="806">
        <f t="shared" si="5"/>
        <v>1.7333615341229596</v>
      </c>
      <c r="Y18" s="806">
        <f t="shared" si="6"/>
        <v>125.8368852066472</v>
      </c>
    </row>
    <row r="19" spans="1:25" ht="15.75">
      <c r="A19" s="250">
        <v>6</v>
      </c>
      <c r="B19" s="761" t="s">
        <v>1075</v>
      </c>
      <c r="C19" s="762">
        <f t="shared" si="1"/>
        <v>120807</v>
      </c>
      <c r="D19" s="762">
        <v>4605</v>
      </c>
      <c r="E19" s="762">
        <v>320</v>
      </c>
      <c r="F19" s="762">
        <v>4285</v>
      </c>
      <c r="G19" s="762">
        <v>114115</v>
      </c>
      <c r="H19" s="762">
        <v>100249</v>
      </c>
      <c r="I19" s="762">
        <v>13866</v>
      </c>
      <c r="J19" s="762">
        <v>2087</v>
      </c>
      <c r="K19" s="762">
        <f t="shared" si="2"/>
        <v>195878.0503</v>
      </c>
      <c r="L19" s="762">
        <v>2324.8880999999997</v>
      </c>
      <c r="M19" s="762"/>
      <c r="N19" s="762">
        <v>0</v>
      </c>
      <c r="O19" s="762">
        <v>157964</v>
      </c>
      <c r="P19" s="770">
        <v>80376.985518999994</v>
      </c>
      <c r="Q19" s="762"/>
      <c r="R19" s="762">
        <f t="shared" si="3"/>
        <v>6921.1621999999998</v>
      </c>
      <c r="S19" s="762">
        <v>3431.3319999999999</v>
      </c>
      <c r="T19" s="762">
        <v>3489.8301999999999</v>
      </c>
      <c r="U19" s="785">
        <v>28520</v>
      </c>
      <c r="V19" s="763">
        <v>148</v>
      </c>
      <c r="W19" s="806">
        <f t="shared" si="4"/>
        <v>162.14130828511594</v>
      </c>
      <c r="X19" s="806">
        <f t="shared" si="5"/>
        <v>50.48616938110748</v>
      </c>
      <c r="Y19" s="806">
        <f t="shared" si="6"/>
        <v>138.42527275117206</v>
      </c>
    </row>
    <row r="20" spans="1:25" ht="15.75">
      <c r="A20" s="250">
        <v>7</v>
      </c>
      <c r="B20" s="761" t="s">
        <v>1076</v>
      </c>
      <c r="C20" s="762">
        <f t="shared" si="1"/>
        <v>65525</v>
      </c>
      <c r="D20" s="762">
        <v>1757</v>
      </c>
      <c r="E20" s="762">
        <v>266</v>
      </c>
      <c r="F20" s="762">
        <v>1491</v>
      </c>
      <c r="G20" s="762">
        <v>61850</v>
      </c>
      <c r="H20" s="762">
        <v>58392</v>
      </c>
      <c r="I20" s="762">
        <v>3458</v>
      </c>
      <c r="J20" s="762">
        <v>1918</v>
      </c>
      <c r="K20" s="762">
        <f t="shared" si="2"/>
        <v>92042.497531999994</v>
      </c>
      <c r="L20" s="762">
        <v>209.05999999999995</v>
      </c>
      <c r="M20" s="764"/>
      <c r="N20" s="762">
        <v>0</v>
      </c>
      <c r="O20" s="762">
        <v>83263</v>
      </c>
      <c r="P20" s="770">
        <v>42655.957885000003</v>
      </c>
      <c r="Q20" s="764"/>
      <c r="R20" s="762">
        <f t="shared" si="3"/>
        <v>1401.662</v>
      </c>
      <c r="S20" s="764">
        <v>1249.1020000000001</v>
      </c>
      <c r="T20" s="764">
        <v>152.56</v>
      </c>
      <c r="U20" s="785">
        <v>6828</v>
      </c>
      <c r="V20" s="763">
        <v>340.775532</v>
      </c>
      <c r="W20" s="806">
        <f t="shared" si="4"/>
        <v>140.46928276535672</v>
      </c>
      <c r="X20" s="806">
        <f t="shared" si="5"/>
        <v>11.898690950483775</v>
      </c>
      <c r="Y20" s="806">
        <f t="shared" si="6"/>
        <v>134.62085691188358</v>
      </c>
    </row>
    <row r="21" spans="1:25" ht="15.75">
      <c r="A21" s="250">
        <v>8</v>
      </c>
      <c r="B21" s="761" t="s">
        <v>1077</v>
      </c>
      <c r="C21" s="762">
        <f t="shared" si="1"/>
        <v>89446</v>
      </c>
      <c r="D21" s="762">
        <v>2695</v>
      </c>
      <c r="E21" s="762">
        <v>0</v>
      </c>
      <c r="F21" s="762">
        <v>2695</v>
      </c>
      <c r="G21" s="762">
        <v>84730</v>
      </c>
      <c r="H21" s="762">
        <v>80336</v>
      </c>
      <c r="I21" s="762">
        <v>4394</v>
      </c>
      <c r="J21" s="762">
        <v>2021</v>
      </c>
      <c r="K21" s="762">
        <f t="shared" si="2"/>
        <v>139249.82551299999</v>
      </c>
      <c r="L21" s="762">
        <v>1791.7640000000001</v>
      </c>
      <c r="M21" s="762"/>
      <c r="N21" s="762">
        <v>0</v>
      </c>
      <c r="O21" s="762">
        <v>119217</v>
      </c>
      <c r="P21" s="770">
        <v>59132.609605999998</v>
      </c>
      <c r="Q21" s="762"/>
      <c r="R21" s="762">
        <f t="shared" si="3"/>
        <v>2609.5681869999999</v>
      </c>
      <c r="S21" s="762">
        <v>1642.0632129999999</v>
      </c>
      <c r="T21" s="762">
        <v>967.50497400000006</v>
      </c>
      <c r="U21" s="785">
        <v>14006</v>
      </c>
      <c r="V21" s="763">
        <v>1625.493326</v>
      </c>
      <c r="W21" s="806">
        <f t="shared" si="4"/>
        <v>155.68032725107886</v>
      </c>
      <c r="X21" s="806">
        <f t="shared" si="5"/>
        <v>66.484749536178114</v>
      </c>
      <c r="Y21" s="806">
        <f t="shared" si="6"/>
        <v>140.70223061489438</v>
      </c>
    </row>
    <row r="22" spans="1:25" ht="15.75">
      <c r="A22" s="250">
        <v>9</v>
      </c>
      <c r="B22" s="761" t="s">
        <v>1078</v>
      </c>
      <c r="C22" s="762">
        <f t="shared" si="1"/>
        <v>266217.15014899999</v>
      </c>
      <c r="D22" s="762">
        <v>323</v>
      </c>
      <c r="E22" s="762">
        <v>0</v>
      </c>
      <c r="F22" s="762">
        <v>323</v>
      </c>
      <c r="G22" s="762">
        <v>258917.897149</v>
      </c>
      <c r="H22" s="762">
        <v>250156.397149</v>
      </c>
      <c r="I22" s="762">
        <v>8761.5</v>
      </c>
      <c r="J22" s="762">
        <v>6976.2530000000006</v>
      </c>
      <c r="K22" s="762">
        <f t="shared" si="2"/>
        <v>381579.62944799999</v>
      </c>
      <c r="L22" s="762">
        <v>519.85799999999995</v>
      </c>
      <c r="M22" s="762">
        <v>276.13</v>
      </c>
      <c r="N22" s="762">
        <v>0</v>
      </c>
      <c r="O22" s="762">
        <v>347505</v>
      </c>
      <c r="P22" s="770">
        <v>127239.305261</v>
      </c>
      <c r="Q22" s="762"/>
      <c r="R22" s="762">
        <f t="shared" si="3"/>
        <v>1342.0349999999999</v>
      </c>
      <c r="S22" s="762">
        <v>103</v>
      </c>
      <c r="T22" s="762">
        <v>1239.0349999999999</v>
      </c>
      <c r="U22" s="785">
        <v>28341</v>
      </c>
      <c r="V22" s="763">
        <v>3871.7364480000001</v>
      </c>
      <c r="W22" s="806">
        <f t="shared" si="4"/>
        <v>143.33397725669906</v>
      </c>
      <c r="X22" s="806">
        <f t="shared" si="5"/>
        <v>160.94674922600618</v>
      </c>
      <c r="Y22" s="806">
        <f t="shared" si="6"/>
        <v>134.21436054689593</v>
      </c>
    </row>
    <row r="23" spans="1:25" ht="15.75">
      <c r="A23" s="250">
        <v>10</v>
      </c>
      <c r="B23" s="761" t="s">
        <v>1079</v>
      </c>
      <c r="C23" s="762">
        <f t="shared" si="1"/>
        <v>119472.8489</v>
      </c>
      <c r="D23" s="762">
        <v>5001</v>
      </c>
      <c r="E23" s="762">
        <v>0</v>
      </c>
      <c r="F23" s="762">
        <v>5001</v>
      </c>
      <c r="G23" s="762">
        <v>112428.8489</v>
      </c>
      <c r="H23" s="762">
        <v>102422.8489</v>
      </c>
      <c r="I23" s="762">
        <v>10006</v>
      </c>
      <c r="J23" s="762">
        <v>2043</v>
      </c>
      <c r="K23" s="762">
        <f t="shared" si="2"/>
        <v>177634.361473</v>
      </c>
      <c r="L23" s="762">
        <v>0</v>
      </c>
      <c r="M23" s="764"/>
      <c r="N23" s="762">
        <v>0</v>
      </c>
      <c r="O23" s="762">
        <v>145552</v>
      </c>
      <c r="P23" s="770">
        <v>70556.991265000004</v>
      </c>
      <c r="Q23" s="764"/>
      <c r="R23" s="762">
        <f t="shared" si="3"/>
        <v>5049.8119729999999</v>
      </c>
      <c r="S23" s="764">
        <v>2896.0619999999999</v>
      </c>
      <c r="T23" s="764">
        <v>2153.749973</v>
      </c>
      <c r="U23" s="785">
        <v>25917</v>
      </c>
      <c r="V23" s="763">
        <v>1115.5495000000001</v>
      </c>
      <c r="W23" s="806">
        <f t="shared" si="4"/>
        <v>148.68178260458308</v>
      </c>
      <c r="X23" s="806">
        <f t="shared" si="5"/>
        <v>0</v>
      </c>
      <c r="Y23" s="806">
        <f t="shared" si="6"/>
        <v>129.46143398609499</v>
      </c>
    </row>
    <row r="24" spans="1:25" ht="15.75">
      <c r="A24" s="250">
        <v>11</v>
      </c>
      <c r="B24" s="761" t="s">
        <v>1080</v>
      </c>
      <c r="C24" s="762">
        <f t="shared" si="1"/>
        <v>180209.96818600001</v>
      </c>
      <c r="D24" s="762">
        <v>10046</v>
      </c>
      <c r="E24" s="762">
        <v>0</v>
      </c>
      <c r="F24" s="762">
        <v>10046</v>
      </c>
      <c r="G24" s="762">
        <v>168106.96818600001</v>
      </c>
      <c r="H24" s="762">
        <v>120531.96818600001</v>
      </c>
      <c r="I24" s="762">
        <v>47575</v>
      </c>
      <c r="J24" s="762">
        <v>2057</v>
      </c>
      <c r="K24" s="762">
        <f t="shared" si="2"/>
        <v>239313.60005500002</v>
      </c>
      <c r="L24" s="762">
        <v>7346.8482620000004</v>
      </c>
      <c r="M24" s="764"/>
      <c r="N24" s="762">
        <v>0</v>
      </c>
      <c r="O24" s="762">
        <v>168857</v>
      </c>
      <c r="P24" s="770">
        <v>93250.256135999996</v>
      </c>
      <c r="Q24" s="764"/>
      <c r="R24" s="762">
        <f t="shared" si="3"/>
        <v>43864.481399999997</v>
      </c>
      <c r="S24" s="764">
        <v>4730.0749999999998</v>
      </c>
      <c r="T24" s="764">
        <v>39134.4064</v>
      </c>
      <c r="U24" s="785">
        <v>15812</v>
      </c>
      <c r="V24" s="763">
        <v>3433.2703929999998</v>
      </c>
      <c r="W24" s="806">
        <f t="shared" si="4"/>
        <v>132.79709355921833</v>
      </c>
      <c r="X24" s="806">
        <f t="shared" si="5"/>
        <v>73.132075074656584</v>
      </c>
      <c r="Y24" s="806">
        <f t="shared" si="6"/>
        <v>100.44616342921022</v>
      </c>
    </row>
    <row r="25" spans="1:25" ht="15.75">
      <c r="A25" s="250">
        <v>12</v>
      </c>
      <c r="B25" s="761" t="s">
        <v>1081</v>
      </c>
      <c r="C25" s="762">
        <f t="shared" si="1"/>
        <v>113051.17829800001</v>
      </c>
      <c r="D25" s="762">
        <v>2920</v>
      </c>
      <c r="E25" s="762">
        <v>0</v>
      </c>
      <c r="F25" s="762">
        <v>2920</v>
      </c>
      <c r="G25" s="762">
        <v>108411.17829800001</v>
      </c>
      <c r="H25" s="762">
        <v>85046.178298000013</v>
      </c>
      <c r="I25" s="762">
        <v>23365</v>
      </c>
      <c r="J25" s="762">
        <v>1720</v>
      </c>
      <c r="K25" s="762">
        <f t="shared" si="2"/>
        <v>148938.24452999997</v>
      </c>
      <c r="L25" s="762">
        <v>0</v>
      </c>
      <c r="M25" s="757"/>
      <c r="N25" s="762">
        <v>0</v>
      </c>
      <c r="O25" s="762">
        <v>109672</v>
      </c>
      <c r="P25" s="770">
        <v>60522.682401999999</v>
      </c>
      <c r="Q25" s="757"/>
      <c r="R25" s="762">
        <f t="shared" si="3"/>
        <v>8857.6065899999994</v>
      </c>
      <c r="S25" s="756">
        <v>2448.5439999999999</v>
      </c>
      <c r="T25" s="756">
        <v>6409.0625899999995</v>
      </c>
      <c r="U25" s="785">
        <v>29323</v>
      </c>
      <c r="V25" s="763">
        <v>1085.6379400000001</v>
      </c>
      <c r="W25" s="806">
        <f t="shared" si="4"/>
        <v>131.74408862630565</v>
      </c>
      <c r="X25" s="806">
        <f t="shared" si="5"/>
        <v>0</v>
      </c>
      <c r="Y25" s="806">
        <f t="shared" si="6"/>
        <v>101.16299972179459</v>
      </c>
    </row>
    <row r="26" spans="1:25" ht="15.75">
      <c r="A26" s="250">
        <v>13</v>
      </c>
      <c r="B26" s="761" t="s">
        <v>1082</v>
      </c>
      <c r="C26" s="762">
        <f t="shared" si="1"/>
        <v>114845.697267</v>
      </c>
      <c r="D26" s="762">
        <v>1794</v>
      </c>
      <c r="E26" s="762">
        <v>0</v>
      </c>
      <c r="F26" s="762">
        <v>1794</v>
      </c>
      <c r="G26" s="762">
        <v>110993.697267</v>
      </c>
      <c r="H26" s="762">
        <v>99043.697266999996</v>
      </c>
      <c r="I26" s="762">
        <v>11950</v>
      </c>
      <c r="J26" s="762">
        <v>2058</v>
      </c>
      <c r="K26" s="762">
        <f t="shared" si="2"/>
        <v>171188.62741299998</v>
      </c>
      <c r="L26" s="762">
        <v>293</v>
      </c>
      <c r="M26" s="757"/>
      <c r="N26" s="762">
        <v>0</v>
      </c>
      <c r="O26" s="762">
        <v>149982</v>
      </c>
      <c r="P26" s="770">
        <v>68226.474552</v>
      </c>
      <c r="Q26" s="757"/>
      <c r="R26" s="762">
        <f t="shared" si="3"/>
        <v>9894.9044099999992</v>
      </c>
      <c r="S26" s="756">
        <v>1573</v>
      </c>
      <c r="T26" s="756">
        <v>8321.9044099999992</v>
      </c>
      <c r="U26" s="785">
        <v>10167</v>
      </c>
      <c r="V26" s="763">
        <v>851.72300299999995</v>
      </c>
      <c r="W26" s="806">
        <f t="shared" si="4"/>
        <v>149.05967875749897</v>
      </c>
      <c r="X26" s="806">
        <f t="shared" si="5"/>
        <v>16.33221850613155</v>
      </c>
      <c r="Y26" s="806">
        <f t="shared" si="6"/>
        <v>135.12659159304513</v>
      </c>
    </row>
    <row r="27" spans="1:25" ht="15.75">
      <c r="A27" s="250">
        <v>14</v>
      </c>
      <c r="B27" s="761" t="s">
        <v>1083</v>
      </c>
      <c r="C27" s="762">
        <f t="shared" si="1"/>
        <v>99377.353199999998</v>
      </c>
      <c r="D27" s="762">
        <v>411</v>
      </c>
      <c r="E27" s="762">
        <v>0</v>
      </c>
      <c r="F27" s="762">
        <v>411</v>
      </c>
      <c r="G27" s="762">
        <v>97017.353199999998</v>
      </c>
      <c r="H27" s="762">
        <v>92239.353199999998</v>
      </c>
      <c r="I27" s="762">
        <v>4778</v>
      </c>
      <c r="J27" s="762">
        <v>1949</v>
      </c>
      <c r="K27" s="762">
        <f t="shared" si="2"/>
        <v>145322.74713099998</v>
      </c>
      <c r="L27" s="762">
        <v>0</v>
      </c>
      <c r="M27" s="757"/>
      <c r="N27" s="762">
        <v>0</v>
      </c>
      <c r="O27" s="762">
        <v>132046</v>
      </c>
      <c r="P27" s="770">
        <v>65214.811943000001</v>
      </c>
      <c r="Q27" s="757"/>
      <c r="R27" s="762">
        <f t="shared" si="3"/>
        <v>1489.2706800000001</v>
      </c>
      <c r="S27" s="756">
        <v>279</v>
      </c>
      <c r="T27" s="756">
        <v>1210.2706800000001</v>
      </c>
      <c r="U27" s="785">
        <v>10667</v>
      </c>
      <c r="V27" s="763">
        <v>1120.476451</v>
      </c>
      <c r="W27" s="806">
        <f t="shared" si="4"/>
        <v>146.23326386901596</v>
      </c>
      <c r="X27" s="806">
        <f t="shared" si="5"/>
        <v>0</v>
      </c>
      <c r="Y27" s="806">
        <f t="shared" si="6"/>
        <v>136.10554776503633</v>
      </c>
    </row>
    <row r="28" spans="1:25" ht="15.75">
      <c r="A28" s="250">
        <v>15</v>
      </c>
      <c r="B28" s="761" t="s">
        <v>1084</v>
      </c>
      <c r="C28" s="762">
        <f t="shared" si="1"/>
        <v>142780</v>
      </c>
      <c r="D28" s="762">
        <v>3409</v>
      </c>
      <c r="E28" s="762">
        <v>1000</v>
      </c>
      <c r="F28" s="762">
        <v>2409</v>
      </c>
      <c r="G28" s="762">
        <v>135869</v>
      </c>
      <c r="H28" s="762">
        <v>132890</v>
      </c>
      <c r="I28" s="762">
        <v>2979</v>
      </c>
      <c r="J28" s="762">
        <v>3502</v>
      </c>
      <c r="K28" s="762">
        <f t="shared" si="2"/>
        <v>203697.28</v>
      </c>
      <c r="L28" s="762">
        <v>3471.3860000000004</v>
      </c>
      <c r="M28" s="757"/>
      <c r="N28" s="762">
        <v>0</v>
      </c>
      <c r="O28" s="762">
        <v>164111</v>
      </c>
      <c r="P28" s="770">
        <v>93655.595600000001</v>
      </c>
      <c r="Q28" s="757"/>
      <c r="R28" s="762">
        <f t="shared" si="3"/>
        <v>1415.894</v>
      </c>
      <c r="S28" s="756">
        <v>779</v>
      </c>
      <c r="T28" s="756">
        <v>636.89400000000001</v>
      </c>
      <c r="U28" s="785">
        <v>34455</v>
      </c>
      <c r="V28" s="763">
        <v>244</v>
      </c>
      <c r="W28" s="806">
        <f t="shared" si="4"/>
        <v>142.66513517299342</v>
      </c>
      <c r="X28" s="806">
        <f t="shared" si="5"/>
        <v>101.83003813435025</v>
      </c>
      <c r="Y28" s="806">
        <f t="shared" si="6"/>
        <v>120.78619847058565</v>
      </c>
    </row>
    <row r="29" spans="1:25" ht="31.5">
      <c r="A29" s="250">
        <v>16</v>
      </c>
      <c r="B29" s="761" t="s">
        <v>1085</v>
      </c>
      <c r="C29" s="762">
        <f t="shared" si="1"/>
        <v>126253.5</v>
      </c>
      <c r="D29" s="762">
        <v>4199</v>
      </c>
      <c r="E29" s="762">
        <v>1420</v>
      </c>
      <c r="F29" s="762">
        <v>2779</v>
      </c>
      <c r="G29" s="762">
        <v>114401.5</v>
      </c>
      <c r="H29" s="762">
        <v>110719</v>
      </c>
      <c r="I29" s="762">
        <v>3682.5</v>
      </c>
      <c r="J29" s="762">
        <v>7653</v>
      </c>
      <c r="K29" s="762">
        <f t="shared" si="2"/>
        <v>178250.32499999998</v>
      </c>
      <c r="L29" s="762">
        <v>3367.18</v>
      </c>
      <c r="M29" s="757"/>
      <c r="N29" s="762">
        <v>0</v>
      </c>
      <c r="O29" s="762">
        <v>152569</v>
      </c>
      <c r="P29" s="770">
        <v>84534.319852999994</v>
      </c>
      <c r="Q29" s="757"/>
      <c r="R29" s="762">
        <f t="shared" si="3"/>
        <v>1027.145</v>
      </c>
      <c r="S29" s="756">
        <v>0</v>
      </c>
      <c r="T29" s="756">
        <v>1027.145</v>
      </c>
      <c r="U29" s="785">
        <v>21287</v>
      </c>
      <c r="V29" s="763">
        <v>0</v>
      </c>
      <c r="W29" s="806">
        <f t="shared" si="4"/>
        <v>141.18446221292874</v>
      </c>
      <c r="X29" s="806">
        <f t="shared" si="5"/>
        <v>80.190045248868785</v>
      </c>
      <c r="Y29" s="806">
        <f t="shared" si="6"/>
        <v>133.3627618518988</v>
      </c>
    </row>
    <row r="30" spans="1:25" ht="15.75">
      <c r="A30" s="250">
        <v>17</v>
      </c>
      <c r="B30" s="761" t="s">
        <v>1086</v>
      </c>
      <c r="C30" s="762">
        <f t="shared" si="1"/>
        <v>229962.66399999999</v>
      </c>
      <c r="D30" s="762">
        <v>13649</v>
      </c>
      <c r="E30" s="762">
        <v>13452</v>
      </c>
      <c r="F30" s="762">
        <v>197</v>
      </c>
      <c r="G30" s="762">
        <v>211346.41399999999</v>
      </c>
      <c r="H30" s="762">
        <v>201256.41399999999</v>
      </c>
      <c r="I30" s="762">
        <v>10090</v>
      </c>
      <c r="J30" s="762">
        <v>4967.25</v>
      </c>
      <c r="K30" s="762">
        <f t="shared" si="2"/>
        <v>306554.99070000002</v>
      </c>
      <c r="L30" s="762">
        <v>814.79769999999996</v>
      </c>
      <c r="M30" s="757"/>
      <c r="N30" s="762">
        <v>0</v>
      </c>
      <c r="O30" s="762">
        <v>243925</v>
      </c>
      <c r="P30" s="770">
        <v>148323.603726</v>
      </c>
      <c r="Q30" s="757"/>
      <c r="R30" s="762">
        <f t="shared" si="3"/>
        <v>2219.7110000000002</v>
      </c>
      <c r="S30" s="756">
        <v>80</v>
      </c>
      <c r="T30" s="756">
        <v>2139.7110000000002</v>
      </c>
      <c r="U30" s="785">
        <v>59582</v>
      </c>
      <c r="V30" s="763">
        <v>13.481999999999999</v>
      </c>
      <c r="W30" s="806">
        <f t="shared" si="4"/>
        <v>133.30641825405189</v>
      </c>
      <c r="X30" s="806">
        <f t="shared" si="5"/>
        <v>5.9696512565023081</v>
      </c>
      <c r="Y30" s="806">
        <f t="shared" si="6"/>
        <v>115.4147805886122</v>
      </c>
    </row>
    <row r="31" spans="1:25" ht="15.75">
      <c r="A31" s="250">
        <v>18</v>
      </c>
      <c r="B31" s="761" t="s">
        <v>1087</v>
      </c>
      <c r="C31" s="762">
        <f t="shared" si="1"/>
        <v>288974.23600000003</v>
      </c>
      <c r="D31" s="762">
        <v>7438</v>
      </c>
      <c r="E31" s="762">
        <v>6064</v>
      </c>
      <c r="F31" s="762">
        <v>1374</v>
      </c>
      <c r="G31" s="762">
        <v>277741.75800000003</v>
      </c>
      <c r="H31" s="762">
        <v>272002.25800000003</v>
      </c>
      <c r="I31" s="762">
        <v>5739.5</v>
      </c>
      <c r="J31" s="762">
        <v>3794.4780000000001</v>
      </c>
      <c r="K31" s="762">
        <f t="shared" si="2"/>
        <v>407039.52192900004</v>
      </c>
      <c r="L31" s="762">
        <v>4358.3519999999999</v>
      </c>
      <c r="M31" s="757"/>
      <c r="N31" s="762">
        <v>0</v>
      </c>
      <c r="O31" s="762">
        <v>368572</v>
      </c>
      <c r="P31" s="770">
        <v>152944.04289499999</v>
      </c>
      <c r="Q31" s="757"/>
      <c r="R31" s="762">
        <f t="shared" si="3"/>
        <v>2183.1699289999997</v>
      </c>
      <c r="S31" s="756">
        <v>778</v>
      </c>
      <c r="T31" s="756">
        <v>1405.1699289999999</v>
      </c>
      <c r="U31" s="785">
        <v>31632</v>
      </c>
      <c r="V31" s="763">
        <v>294</v>
      </c>
      <c r="W31" s="806">
        <f t="shared" si="4"/>
        <v>140.85668243759972</v>
      </c>
      <c r="X31" s="806">
        <f t="shared" si="5"/>
        <v>58.595751546114549</v>
      </c>
      <c r="Y31" s="806">
        <f t="shared" si="6"/>
        <v>132.70312777382216</v>
      </c>
    </row>
    <row r="32" spans="1:25" ht="15.75">
      <c r="A32" s="250">
        <v>19</v>
      </c>
      <c r="B32" s="761" t="s">
        <v>1088</v>
      </c>
      <c r="C32" s="762">
        <f t="shared" si="1"/>
        <v>264506.92300000001</v>
      </c>
      <c r="D32" s="762">
        <v>733</v>
      </c>
      <c r="E32" s="762">
        <v>0</v>
      </c>
      <c r="F32" s="762">
        <v>733</v>
      </c>
      <c r="G32" s="762">
        <v>258228.272</v>
      </c>
      <c r="H32" s="762">
        <v>249279.272</v>
      </c>
      <c r="I32" s="762">
        <v>8949</v>
      </c>
      <c r="J32" s="762">
        <v>5545.6509999999998</v>
      </c>
      <c r="K32" s="762">
        <f t="shared" si="2"/>
        <v>368995.1312</v>
      </c>
      <c r="L32" s="762">
        <v>473.77700000000004</v>
      </c>
      <c r="M32" s="757"/>
      <c r="N32" s="762">
        <v>0</v>
      </c>
      <c r="O32" s="762">
        <v>341373</v>
      </c>
      <c r="P32" s="770">
        <v>125426.53916</v>
      </c>
      <c r="Q32" s="757">
        <v>3.895</v>
      </c>
      <c r="R32" s="762">
        <f t="shared" si="3"/>
        <v>4216.4512000000004</v>
      </c>
      <c r="S32" s="756">
        <v>160</v>
      </c>
      <c r="T32" s="756">
        <v>4056.4512000000004</v>
      </c>
      <c r="U32" s="785">
        <v>21077</v>
      </c>
      <c r="V32" s="763">
        <v>1854.903</v>
      </c>
      <c r="W32" s="806">
        <f t="shared" si="4"/>
        <v>139.50301452034205</v>
      </c>
      <c r="X32" s="806">
        <f t="shared" si="5"/>
        <v>64.635334242837658</v>
      </c>
      <c r="Y32" s="806">
        <f t="shared" si="6"/>
        <v>132.19815063472214</v>
      </c>
    </row>
    <row r="33" spans="1:25" ht="15.75">
      <c r="A33" s="250">
        <v>20</v>
      </c>
      <c r="B33" s="761" t="s">
        <v>1089</v>
      </c>
      <c r="C33" s="762">
        <f t="shared" si="1"/>
        <v>107051.875</v>
      </c>
      <c r="D33" s="762">
        <v>1668</v>
      </c>
      <c r="E33" s="762">
        <v>0</v>
      </c>
      <c r="F33" s="762">
        <v>1668</v>
      </c>
      <c r="G33" s="762">
        <v>103209.173</v>
      </c>
      <c r="H33" s="762">
        <v>92976.172999999995</v>
      </c>
      <c r="I33" s="762">
        <v>10233</v>
      </c>
      <c r="J33" s="762">
        <v>2174.7020000000002</v>
      </c>
      <c r="K33" s="762">
        <f t="shared" si="2"/>
        <v>147905.72025799999</v>
      </c>
      <c r="L33" s="762">
        <v>122.83925799999997</v>
      </c>
      <c r="M33" s="757"/>
      <c r="N33" s="762">
        <v>0</v>
      </c>
      <c r="O33" s="762">
        <v>125223</v>
      </c>
      <c r="P33" s="770">
        <v>64640.838159999999</v>
      </c>
      <c r="Q33" s="757"/>
      <c r="R33" s="762">
        <f t="shared" si="3"/>
        <v>2346.8809999999999</v>
      </c>
      <c r="S33" s="756">
        <v>320</v>
      </c>
      <c r="T33" s="756">
        <v>2026.8809999999999</v>
      </c>
      <c r="U33" s="785">
        <v>20213</v>
      </c>
      <c r="V33" s="763">
        <v>0</v>
      </c>
      <c r="W33" s="806">
        <f t="shared" si="4"/>
        <v>138.1626620346444</v>
      </c>
      <c r="X33" s="806">
        <f t="shared" si="5"/>
        <v>7.3644639088728994</v>
      </c>
      <c r="Y33" s="806">
        <f t="shared" si="6"/>
        <v>121.32933184146336</v>
      </c>
    </row>
    <row r="34" spans="1:25" ht="15.75">
      <c r="A34" s="250">
        <v>21</v>
      </c>
      <c r="B34" s="761" t="s">
        <v>1090</v>
      </c>
      <c r="C34" s="762">
        <f t="shared" si="1"/>
        <v>96329.569000000003</v>
      </c>
      <c r="D34" s="762">
        <v>1428</v>
      </c>
      <c r="E34" s="762">
        <v>0</v>
      </c>
      <c r="F34" s="762">
        <v>1428</v>
      </c>
      <c r="G34" s="762">
        <v>92811.760000000009</v>
      </c>
      <c r="H34" s="762">
        <v>79578.260000000009</v>
      </c>
      <c r="I34" s="762">
        <v>13233.5</v>
      </c>
      <c r="J34" s="762">
        <v>2089.8090000000002</v>
      </c>
      <c r="K34" s="762">
        <f t="shared" si="2"/>
        <v>135230.18722999998</v>
      </c>
      <c r="L34" s="762">
        <v>694.66600000000017</v>
      </c>
      <c r="M34" s="757"/>
      <c r="N34" s="762">
        <v>0</v>
      </c>
      <c r="O34" s="762">
        <v>113897</v>
      </c>
      <c r="P34" s="770">
        <v>53635.864634999998</v>
      </c>
      <c r="Q34" s="757"/>
      <c r="R34" s="762">
        <f t="shared" si="3"/>
        <v>8216.0232299999989</v>
      </c>
      <c r="S34" s="756">
        <v>1080.2699339999999</v>
      </c>
      <c r="T34" s="756">
        <v>7135.7532959999999</v>
      </c>
      <c r="U34" s="785">
        <v>12405</v>
      </c>
      <c r="V34" s="763">
        <v>17.498000000000001</v>
      </c>
      <c r="W34" s="806">
        <f t="shared" si="4"/>
        <v>140.38284260360385</v>
      </c>
      <c r="X34" s="806">
        <f t="shared" si="5"/>
        <v>48.646078431372558</v>
      </c>
      <c r="Y34" s="806">
        <f t="shared" si="6"/>
        <v>122.71828483804205</v>
      </c>
    </row>
    <row r="35" spans="1:25" ht="15.75">
      <c r="A35" s="250">
        <v>22</v>
      </c>
      <c r="B35" s="761" t="s">
        <v>1091</v>
      </c>
      <c r="C35" s="762">
        <f t="shared" si="1"/>
        <v>115487.12</v>
      </c>
      <c r="D35" s="762">
        <v>4238</v>
      </c>
      <c r="E35" s="762">
        <v>0</v>
      </c>
      <c r="F35" s="762">
        <v>4238</v>
      </c>
      <c r="G35" s="762">
        <v>108959.186</v>
      </c>
      <c r="H35" s="762">
        <v>99352.186000000002</v>
      </c>
      <c r="I35" s="762">
        <v>9607</v>
      </c>
      <c r="J35" s="762">
        <v>2289.9340000000002</v>
      </c>
      <c r="K35" s="762">
        <f t="shared" si="2"/>
        <v>162274.580847</v>
      </c>
      <c r="L35" s="762">
        <v>100</v>
      </c>
      <c r="M35" s="757"/>
      <c r="N35" s="762">
        <v>0</v>
      </c>
      <c r="O35" s="762">
        <v>128171</v>
      </c>
      <c r="P35" s="770">
        <v>67018.489281999995</v>
      </c>
      <c r="Q35" s="757"/>
      <c r="R35" s="762">
        <f t="shared" si="3"/>
        <v>8723.5808470000011</v>
      </c>
      <c r="S35" s="756">
        <v>6421.1526000000003</v>
      </c>
      <c r="T35" s="756">
        <v>2302.4282470000003</v>
      </c>
      <c r="U35" s="785">
        <v>25280</v>
      </c>
      <c r="V35" s="763">
        <v>0</v>
      </c>
      <c r="W35" s="806">
        <f t="shared" si="4"/>
        <v>140.51314193911841</v>
      </c>
      <c r="X35" s="806">
        <f t="shared" si="5"/>
        <v>2.3596035865974514</v>
      </c>
      <c r="Y35" s="806">
        <f t="shared" si="6"/>
        <v>117.63211960852938</v>
      </c>
    </row>
    <row r="36" spans="1:25" ht="15.75">
      <c r="A36" s="250">
        <v>23</v>
      </c>
      <c r="B36" s="761" t="s">
        <v>1092</v>
      </c>
      <c r="C36" s="762">
        <f t="shared" si="1"/>
        <v>262404.79900000006</v>
      </c>
      <c r="D36" s="762">
        <v>455</v>
      </c>
      <c r="E36" s="762">
        <v>0</v>
      </c>
      <c r="F36" s="762">
        <v>455</v>
      </c>
      <c r="G36" s="762">
        <v>259965.42500000008</v>
      </c>
      <c r="H36" s="762">
        <v>250981.92500000008</v>
      </c>
      <c r="I36" s="762">
        <v>8983.5</v>
      </c>
      <c r="J36" s="762">
        <v>1984.374</v>
      </c>
      <c r="K36" s="762">
        <f t="shared" si="2"/>
        <v>336456.94389499997</v>
      </c>
      <c r="L36" s="762">
        <v>1500</v>
      </c>
      <c r="M36" s="757"/>
      <c r="N36" s="762">
        <v>0</v>
      </c>
      <c r="O36" s="762">
        <v>314864</v>
      </c>
      <c r="P36" s="770">
        <v>115255.63397</v>
      </c>
      <c r="Q36" s="757"/>
      <c r="R36" s="762">
        <f t="shared" si="3"/>
        <v>6549.9438950000003</v>
      </c>
      <c r="S36" s="756">
        <v>351</v>
      </c>
      <c r="T36" s="756">
        <v>6198.9438950000003</v>
      </c>
      <c r="U36" s="785">
        <v>13543</v>
      </c>
      <c r="V36" s="763">
        <v>0</v>
      </c>
      <c r="W36" s="806">
        <f t="shared" si="4"/>
        <v>128.22057568200188</v>
      </c>
      <c r="X36" s="806">
        <f t="shared" si="5"/>
        <v>329.67032967032964</v>
      </c>
      <c r="Y36" s="806">
        <f t="shared" si="6"/>
        <v>121.11764477910857</v>
      </c>
    </row>
    <row r="37" spans="1:25" ht="15.75">
      <c r="A37" s="250">
        <v>24</v>
      </c>
      <c r="B37" s="761" t="s">
        <v>1093</v>
      </c>
      <c r="C37" s="762">
        <f t="shared" si="1"/>
        <v>113338.08800000002</v>
      </c>
      <c r="D37" s="762">
        <v>2076</v>
      </c>
      <c r="E37" s="762">
        <v>0</v>
      </c>
      <c r="F37" s="762">
        <v>2076</v>
      </c>
      <c r="G37" s="762">
        <v>109792.30700000002</v>
      </c>
      <c r="H37" s="762">
        <v>97349.307000000015</v>
      </c>
      <c r="I37" s="762">
        <v>12443</v>
      </c>
      <c r="J37" s="762">
        <v>1469.7809999999999</v>
      </c>
      <c r="K37" s="762">
        <f t="shared" si="2"/>
        <v>161723.16449</v>
      </c>
      <c r="L37" s="762">
        <v>0</v>
      </c>
      <c r="M37" s="757"/>
      <c r="N37" s="762">
        <v>0</v>
      </c>
      <c r="O37" s="762">
        <v>131655</v>
      </c>
      <c r="P37" s="770">
        <v>72175.419259000002</v>
      </c>
      <c r="Q37" s="757"/>
      <c r="R37" s="762">
        <f t="shared" si="3"/>
        <v>14361.164489999999</v>
      </c>
      <c r="S37" s="756">
        <v>8099.0079999999998</v>
      </c>
      <c r="T37" s="756">
        <v>6262.1564900000003</v>
      </c>
      <c r="U37" s="785">
        <v>15632</v>
      </c>
      <c r="V37" s="763">
        <v>75</v>
      </c>
      <c r="W37" s="806">
        <f t="shared" si="4"/>
        <v>142.69092354019591</v>
      </c>
      <c r="X37" s="806">
        <f t="shared" si="5"/>
        <v>0</v>
      </c>
      <c r="Y37" s="806">
        <f t="shared" si="6"/>
        <v>119.91277312353039</v>
      </c>
    </row>
    <row r="38" spans="1:25" ht="15.75">
      <c r="A38" s="250">
        <v>25</v>
      </c>
      <c r="B38" s="761" t="s">
        <v>1094</v>
      </c>
      <c r="C38" s="762">
        <f t="shared" si="1"/>
        <v>169750.42099999997</v>
      </c>
      <c r="D38" s="762">
        <v>484</v>
      </c>
      <c r="E38" s="762">
        <v>0</v>
      </c>
      <c r="F38" s="762">
        <v>484</v>
      </c>
      <c r="G38" s="762">
        <v>168526.69499999998</v>
      </c>
      <c r="H38" s="762">
        <v>158777.69499999998</v>
      </c>
      <c r="I38" s="762">
        <v>9749</v>
      </c>
      <c r="J38" s="762">
        <v>739.726</v>
      </c>
      <c r="K38" s="762">
        <f t="shared" si="2"/>
        <v>223951.234298</v>
      </c>
      <c r="L38" s="762">
        <v>50</v>
      </c>
      <c r="M38" s="757"/>
      <c r="N38" s="762">
        <v>0</v>
      </c>
      <c r="O38" s="762">
        <v>204786</v>
      </c>
      <c r="P38" s="770">
        <v>131461.54337699999</v>
      </c>
      <c r="Q38" s="757"/>
      <c r="R38" s="762">
        <f t="shared" si="3"/>
        <v>9535.3342979999998</v>
      </c>
      <c r="S38" s="756">
        <v>389.10899999999998</v>
      </c>
      <c r="T38" s="756">
        <v>9146.2252979999994</v>
      </c>
      <c r="U38" s="785">
        <v>9521</v>
      </c>
      <c r="V38" s="763">
        <v>58.9</v>
      </c>
      <c r="W38" s="806">
        <f t="shared" si="4"/>
        <v>131.9297077313287</v>
      </c>
      <c r="X38" s="806">
        <f t="shared" si="5"/>
        <v>10.330578512396695</v>
      </c>
      <c r="Y38" s="806">
        <f t="shared" si="6"/>
        <v>121.51546673362344</v>
      </c>
    </row>
    <row r="39" spans="1:25" ht="15.75">
      <c r="A39" s="250">
        <v>26</v>
      </c>
      <c r="B39" s="761" t="s">
        <v>1095</v>
      </c>
      <c r="C39" s="762">
        <f t="shared" si="1"/>
        <v>93674.15800000001</v>
      </c>
      <c r="D39" s="762">
        <v>6797</v>
      </c>
      <c r="E39" s="762">
        <v>0</v>
      </c>
      <c r="F39" s="762">
        <v>6797</v>
      </c>
      <c r="G39" s="762">
        <v>86517.982000000004</v>
      </c>
      <c r="H39" s="762">
        <v>81437.982000000004</v>
      </c>
      <c r="I39" s="762">
        <v>5080</v>
      </c>
      <c r="J39" s="762">
        <v>359.17599999999999</v>
      </c>
      <c r="K39" s="762">
        <f t="shared" si="2"/>
        <v>128316.415366</v>
      </c>
      <c r="L39" s="762">
        <v>0</v>
      </c>
      <c r="M39" s="757"/>
      <c r="N39" s="762">
        <v>0</v>
      </c>
      <c r="O39" s="762">
        <v>108726</v>
      </c>
      <c r="P39" s="770">
        <v>65093.786555999999</v>
      </c>
      <c r="Q39" s="757"/>
      <c r="R39" s="762">
        <f t="shared" si="3"/>
        <v>9437.9153660000011</v>
      </c>
      <c r="S39" s="756">
        <v>4806.393</v>
      </c>
      <c r="T39" s="756">
        <v>4631.5223660000001</v>
      </c>
      <c r="U39" s="785">
        <v>10120</v>
      </c>
      <c r="V39" s="763">
        <v>32.5</v>
      </c>
      <c r="W39" s="806">
        <f t="shared" si="4"/>
        <v>136.98165866193318</v>
      </c>
      <c r="X39" s="806">
        <f t="shared" si="5"/>
        <v>0</v>
      </c>
      <c r="Y39" s="806">
        <f t="shared" si="6"/>
        <v>125.6686731320201</v>
      </c>
    </row>
    <row r="40" spans="1:25" ht="15.75">
      <c r="A40" s="250">
        <v>27</v>
      </c>
      <c r="B40" s="761" t="s">
        <v>1096</v>
      </c>
      <c r="C40" s="762">
        <f t="shared" si="1"/>
        <v>173202.80299999999</v>
      </c>
      <c r="D40" s="762">
        <v>3227</v>
      </c>
      <c r="E40" s="762">
        <v>103</v>
      </c>
      <c r="F40" s="762">
        <v>3124</v>
      </c>
      <c r="G40" s="762">
        <v>168896.65299999999</v>
      </c>
      <c r="H40" s="762">
        <v>153325.65299999999</v>
      </c>
      <c r="I40" s="762">
        <v>15571</v>
      </c>
      <c r="J40" s="762">
        <v>1079.1500000000001</v>
      </c>
      <c r="K40" s="762">
        <f t="shared" si="2"/>
        <v>223609.90342400002</v>
      </c>
      <c r="L40" s="762">
        <v>32.299250000000029</v>
      </c>
      <c r="M40" s="757"/>
      <c r="N40" s="762">
        <v>0</v>
      </c>
      <c r="O40" s="762">
        <v>194576</v>
      </c>
      <c r="P40" s="770">
        <v>122713.782117</v>
      </c>
      <c r="Q40" s="757"/>
      <c r="R40" s="762">
        <f t="shared" si="3"/>
        <v>13683.604174</v>
      </c>
      <c r="S40" s="756">
        <v>2784.8321000000001</v>
      </c>
      <c r="T40" s="756">
        <v>10898.772074</v>
      </c>
      <c r="U40" s="785">
        <v>15318</v>
      </c>
      <c r="V40" s="763">
        <v>0</v>
      </c>
      <c r="W40" s="806">
        <f t="shared" si="4"/>
        <v>129.10293572096523</v>
      </c>
      <c r="X40" s="806">
        <f t="shared" si="5"/>
        <v>1.0009064146265889</v>
      </c>
      <c r="Y40" s="806">
        <f t="shared" si="6"/>
        <v>115.20417755110873</v>
      </c>
    </row>
    <row r="41" spans="1:25" ht="15.75">
      <c r="A41" s="250">
        <v>28</v>
      </c>
      <c r="B41" s="761" t="s">
        <v>1097</v>
      </c>
      <c r="C41" s="762">
        <f t="shared" si="1"/>
        <v>112082.57900000001</v>
      </c>
      <c r="D41" s="762">
        <v>4159</v>
      </c>
      <c r="E41" s="762">
        <v>158</v>
      </c>
      <c r="F41" s="762">
        <v>4001</v>
      </c>
      <c r="G41" s="762">
        <v>107326.65900000001</v>
      </c>
      <c r="H41" s="762">
        <v>86295.659000000014</v>
      </c>
      <c r="I41" s="762">
        <v>21031</v>
      </c>
      <c r="J41" s="762">
        <v>596.92000000000007</v>
      </c>
      <c r="K41" s="762">
        <f t="shared" si="2"/>
        <v>167437.56214299999</v>
      </c>
      <c r="L41" s="762">
        <v>10340.664999999999</v>
      </c>
      <c r="M41" s="757"/>
      <c r="N41" s="762">
        <v>0</v>
      </c>
      <c r="O41" s="762">
        <v>120163</v>
      </c>
      <c r="P41" s="770">
        <v>62694.620467000001</v>
      </c>
      <c r="Q41" s="757"/>
      <c r="R41" s="762">
        <f t="shared" si="3"/>
        <v>23360.097142999999</v>
      </c>
      <c r="S41" s="756">
        <v>3170.3870000000002</v>
      </c>
      <c r="T41" s="756">
        <v>20189.710143</v>
      </c>
      <c r="U41" s="785">
        <v>13540</v>
      </c>
      <c r="V41" s="763">
        <v>33.799999999999997</v>
      </c>
      <c r="W41" s="806">
        <f t="shared" si="4"/>
        <v>149.38767793967335</v>
      </c>
      <c r="X41" s="806">
        <f t="shared" si="5"/>
        <v>248.6334455397932</v>
      </c>
      <c r="Y41" s="806">
        <f t="shared" si="6"/>
        <v>111.96006762867741</v>
      </c>
    </row>
    <row r="42" spans="1:25" ht="15.75">
      <c r="A42" s="250">
        <v>29</v>
      </c>
      <c r="B42" s="761" t="s">
        <v>1098</v>
      </c>
      <c r="C42" s="762">
        <f t="shared" si="1"/>
        <v>89946.048999999999</v>
      </c>
      <c r="D42" s="762">
        <v>2154</v>
      </c>
      <c r="E42" s="762">
        <v>18</v>
      </c>
      <c r="F42" s="762">
        <v>2136</v>
      </c>
      <c r="G42" s="762">
        <v>87050.914999999994</v>
      </c>
      <c r="H42" s="762">
        <v>85310.914999999994</v>
      </c>
      <c r="I42" s="762">
        <v>1740</v>
      </c>
      <c r="J42" s="762">
        <v>741.13400000000001</v>
      </c>
      <c r="K42" s="762">
        <f t="shared" si="2"/>
        <v>132985.638354</v>
      </c>
      <c r="L42" s="762">
        <v>68.102999999999838</v>
      </c>
      <c r="M42" s="757"/>
      <c r="N42" s="762">
        <v>0</v>
      </c>
      <c r="O42" s="762">
        <v>124390</v>
      </c>
      <c r="P42" s="770">
        <v>65627.039999000001</v>
      </c>
      <c r="Q42" s="757"/>
      <c r="R42" s="762">
        <f t="shared" si="3"/>
        <v>2603.7353540000004</v>
      </c>
      <c r="S42" s="756">
        <v>1957.4680000000001</v>
      </c>
      <c r="T42" s="756">
        <v>646.26735400000007</v>
      </c>
      <c r="U42" s="785">
        <v>5895</v>
      </c>
      <c r="V42" s="763">
        <v>28.8</v>
      </c>
      <c r="W42" s="806">
        <f t="shared" si="4"/>
        <v>147.85045016707735</v>
      </c>
      <c r="X42" s="806">
        <f t="shared" si="5"/>
        <v>3.161699164345396</v>
      </c>
      <c r="Y42" s="806">
        <f t="shared" si="6"/>
        <v>142.89338601438021</v>
      </c>
    </row>
    <row r="43" spans="1:25" ht="15.75">
      <c r="A43" s="250">
        <v>30</v>
      </c>
      <c r="B43" s="761" t="s">
        <v>1099</v>
      </c>
      <c r="C43" s="762">
        <f t="shared" si="1"/>
        <v>149296.06800000003</v>
      </c>
      <c r="D43" s="762">
        <v>579</v>
      </c>
      <c r="E43" s="762">
        <v>0</v>
      </c>
      <c r="F43" s="762">
        <v>579</v>
      </c>
      <c r="G43" s="762">
        <v>145856.26700000002</v>
      </c>
      <c r="H43" s="762">
        <v>138361.26700000002</v>
      </c>
      <c r="I43" s="762">
        <v>7495</v>
      </c>
      <c r="J43" s="762">
        <v>2860.8009999999999</v>
      </c>
      <c r="K43" s="762">
        <f t="shared" si="2"/>
        <v>253858.93325</v>
      </c>
      <c r="L43" s="762">
        <v>1824.492</v>
      </c>
      <c r="M43" s="757"/>
      <c r="N43" s="762">
        <v>0</v>
      </c>
      <c r="O43" s="762">
        <v>231357</v>
      </c>
      <c r="P43" s="770">
        <v>52358.045653000001</v>
      </c>
      <c r="Q43" s="757"/>
      <c r="R43" s="762">
        <f t="shared" si="3"/>
        <v>5212.4412499999999</v>
      </c>
      <c r="S43" s="756">
        <v>520.21299999999997</v>
      </c>
      <c r="T43" s="756">
        <v>4692.2282500000001</v>
      </c>
      <c r="U43" s="785">
        <v>15465</v>
      </c>
      <c r="V43" s="763">
        <v>0</v>
      </c>
      <c r="W43" s="806">
        <f t="shared" si="4"/>
        <v>170.0372532584046</v>
      </c>
      <c r="X43" s="806">
        <f t="shared" si="5"/>
        <v>315.11088082901557</v>
      </c>
      <c r="Y43" s="806">
        <f t="shared" si="6"/>
        <v>158.61985553215891</v>
      </c>
    </row>
    <row r="44" spans="1:25" ht="15.75">
      <c r="A44" s="250">
        <v>31</v>
      </c>
      <c r="B44" s="761" t="s">
        <v>1100</v>
      </c>
      <c r="C44" s="762">
        <f t="shared" si="1"/>
        <v>106751.86199999999</v>
      </c>
      <c r="D44" s="762">
        <v>6078</v>
      </c>
      <c r="E44" s="762">
        <v>0</v>
      </c>
      <c r="F44" s="762">
        <v>6078</v>
      </c>
      <c r="G44" s="762">
        <v>98578.861999999994</v>
      </c>
      <c r="H44" s="762">
        <v>82944.861999999994</v>
      </c>
      <c r="I44" s="762">
        <v>15634</v>
      </c>
      <c r="J44" s="762">
        <v>2095</v>
      </c>
      <c r="K44" s="762">
        <f t="shared" si="2"/>
        <v>130022.70798000001</v>
      </c>
      <c r="L44" s="762">
        <v>0</v>
      </c>
      <c r="M44" s="757"/>
      <c r="N44" s="762">
        <v>0</v>
      </c>
      <c r="O44" s="762">
        <v>101556</v>
      </c>
      <c r="P44" s="770">
        <v>52051.418427999997</v>
      </c>
      <c r="Q44" s="757"/>
      <c r="R44" s="762">
        <f t="shared" si="3"/>
        <v>12260.15798</v>
      </c>
      <c r="S44" s="756">
        <v>4926.5519999999997</v>
      </c>
      <c r="T44" s="756">
        <v>7333.6059800000003</v>
      </c>
      <c r="U44" s="785">
        <v>16188</v>
      </c>
      <c r="V44" s="763">
        <v>18.55</v>
      </c>
      <c r="W44" s="806">
        <f t="shared" si="4"/>
        <v>121.79900710303302</v>
      </c>
      <c r="X44" s="806">
        <f t="shared" si="5"/>
        <v>0</v>
      </c>
      <c r="Y44" s="806">
        <f t="shared" si="6"/>
        <v>103.0200571802097</v>
      </c>
    </row>
    <row r="45" spans="1:25" ht="15.75">
      <c r="A45" s="250">
        <v>32</v>
      </c>
      <c r="B45" s="761" t="s">
        <v>1101</v>
      </c>
      <c r="C45" s="762">
        <f t="shared" si="1"/>
        <v>117765.84899999999</v>
      </c>
      <c r="D45" s="762">
        <v>722</v>
      </c>
      <c r="E45" s="762">
        <v>0</v>
      </c>
      <c r="F45" s="762">
        <v>722</v>
      </c>
      <c r="G45" s="762">
        <v>114634.84899999999</v>
      </c>
      <c r="H45" s="762">
        <v>100238.84899999999</v>
      </c>
      <c r="I45" s="762">
        <v>14396</v>
      </c>
      <c r="J45" s="762">
        <v>2409</v>
      </c>
      <c r="K45" s="762">
        <f t="shared" si="2"/>
        <v>143357.10278000002</v>
      </c>
      <c r="L45" s="762">
        <v>0</v>
      </c>
      <c r="M45" s="757"/>
      <c r="N45" s="762">
        <v>0</v>
      </c>
      <c r="O45" s="762">
        <v>115790</v>
      </c>
      <c r="P45" s="770">
        <v>69302.123326999994</v>
      </c>
      <c r="Q45" s="757"/>
      <c r="R45" s="762">
        <f t="shared" si="3"/>
        <v>9605.1027800000011</v>
      </c>
      <c r="S45" s="756">
        <v>569.38599999999997</v>
      </c>
      <c r="T45" s="756">
        <v>9035.7167800000007</v>
      </c>
      <c r="U45" s="785">
        <v>17962</v>
      </c>
      <c r="V45" s="763">
        <v>0</v>
      </c>
      <c r="W45" s="806">
        <f t="shared" si="4"/>
        <v>121.73062394344902</v>
      </c>
      <c r="X45" s="806">
        <f t="shared" si="5"/>
        <v>0</v>
      </c>
      <c r="Y45" s="806">
        <f t="shared" si="6"/>
        <v>101.00767873825176</v>
      </c>
    </row>
    <row r="46" spans="1:25" ht="15.75">
      <c r="A46" s="250">
        <v>33</v>
      </c>
      <c r="B46" s="761" t="s">
        <v>1102</v>
      </c>
      <c r="C46" s="762">
        <f t="shared" si="1"/>
        <v>135235.17230000001</v>
      </c>
      <c r="D46" s="762">
        <v>4441</v>
      </c>
      <c r="E46" s="762">
        <v>0</v>
      </c>
      <c r="F46" s="762">
        <v>4441</v>
      </c>
      <c r="G46" s="762">
        <v>128323.17230000001</v>
      </c>
      <c r="H46" s="762">
        <v>105068.17230000001</v>
      </c>
      <c r="I46" s="762">
        <v>23255</v>
      </c>
      <c r="J46" s="762">
        <v>2471</v>
      </c>
      <c r="K46" s="762">
        <f t="shared" si="2"/>
        <v>167400.36184</v>
      </c>
      <c r="L46" s="762">
        <v>750.00000000000045</v>
      </c>
      <c r="M46" s="757"/>
      <c r="N46" s="762">
        <v>0</v>
      </c>
      <c r="O46" s="762">
        <v>128200</v>
      </c>
      <c r="P46" s="770">
        <v>79147.225044000006</v>
      </c>
      <c r="Q46" s="757"/>
      <c r="R46" s="762">
        <f t="shared" si="3"/>
        <v>18900.361840000001</v>
      </c>
      <c r="S46" s="756">
        <v>3768.0419999999999</v>
      </c>
      <c r="T46" s="756">
        <v>15132.31984</v>
      </c>
      <c r="U46" s="785">
        <v>19550</v>
      </c>
      <c r="V46" s="763">
        <v>0</v>
      </c>
      <c r="W46" s="806">
        <f t="shared" si="4"/>
        <v>123.78463308986369</v>
      </c>
      <c r="X46" s="806">
        <f t="shared" si="5"/>
        <v>16.888088268408026</v>
      </c>
      <c r="Y46" s="806">
        <f t="shared" si="6"/>
        <v>99.904013984542047</v>
      </c>
    </row>
    <row r="47" spans="1:25" ht="15.75">
      <c r="A47" s="250">
        <v>34</v>
      </c>
      <c r="B47" s="761" t="s">
        <v>1103</v>
      </c>
      <c r="C47" s="762">
        <f t="shared" si="1"/>
        <v>314570.47599999997</v>
      </c>
      <c r="D47" s="762">
        <v>234</v>
      </c>
      <c r="E47" s="762">
        <v>0</v>
      </c>
      <c r="F47" s="762">
        <v>234</v>
      </c>
      <c r="G47" s="762">
        <v>305512.47599999997</v>
      </c>
      <c r="H47" s="762">
        <v>288051.47599999997</v>
      </c>
      <c r="I47" s="762">
        <v>17461</v>
      </c>
      <c r="J47" s="762">
        <v>8824</v>
      </c>
      <c r="K47" s="762">
        <f t="shared" si="2"/>
        <v>298772.30900000001</v>
      </c>
      <c r="L47" s="762">
        <v>100.00000000000003</v>
      </c>
      <c r="M47" s="757"/>
      <c r="N47" s="762">
        <v>0</v>
      </c>
      <c r="O47" s="762">
        <v>265904</v>
      </c>
      <c r="P47" s="770">
        <v>78262.745255000002</v>
      </c>
      <c r="Q47" s="757"/>
      <c r="R47" s="762">
        <f t="shared" si="3"/>
        <v>10749.308999999999</v>
      </c>
      <c r="S47" s="756">
        <v>240.523</v>
      </c>
      <c r="T47" s="756">
        <v>10508.786</v>
      </c>
      <c r="U47" s="785">
        <v>22019</v>
      </c>
      <c r="V47" s="763">
        <v>0</v>
      </c>
      <c r="W47" s="806">
        <f t="shared" si="4"/>
        <v>94.97786085938975</v>
      </c>
      <c r="X47" s="806">
        <f t="shared" si="5"/>
        <v>42.735042735042747</v>
      </c>
      <c r="Y47" s="806">
        <f t="shared" si="6"/>
        <v>87.035398187797753</v>
      </c>
    </row>
    <row r="48" spans="1:25" ht="15.75">
      <c r="A48" s="250">
        <v>35</v>
      </c>
      <c r="B48" s="761" t="s">
        <v>1104</v>
      </c>
      <c r="C48" s="762">
        <f t="shared" si="1"/>
        <v>81145.115399999995</v>
      </c>
      <c r="D48" s="762">
        <v>-1090</v>
      </c>
      <c r="E48" s="762">
        <v>0</v>
      </c>
      <c r="F48" s="766">
        <v>-1090</v>
      </c>
      <c r="G48" s="762">
        <v>81058.115399999995</v>
      </c>
      <c r="H48" s="762">
        <v>61293.115399999995</v>
      </c>
      <c r="I48" s="762">
        <v>19765</v>
      </c>
      <c r="J48" s="762">
        <v>1177</v>
      </c>
      <c r="K48" s="762">
        <f t="shared" si="2"/>
        <v>173576.0766</v>
      </c>
      <c r="L48" s="762">
        <v>1000</v>
      </c>
      <c r="M48" s="757"/>
      <c r="N48" s="762">
        <v>0</v>
      </c>
      <c r="O48" s="762">
        <v>134665</v>
      </c>
      <c r="P48" s="770">
        <v>53891.323600000003</v>
      </c>
      <c r="Q48" s="757"/>
      <c r="R48" s="762">
        <f t="shared" si="3"/>
        <v>13369.535600000001</v>
      </c>
      <c r="S48" s="756">
        <v>1217.4000000000001</v>
      </c>
      <c r="T48" s="756">
        <v>12152.135600000001</v>
      </c>
      <c r="U48" s="785">
        <v>20342</v>
      </c>
      <c r="V48" s="763">
        <v>4199.5410000000002</v>
      </c>
      <c r="W48" s="806">
        <f t="shared" si="4"/>
        <v>213.90822570695366</v>
      </c>
      <c r="X48" s="806">
        <f t="shared" si="5"/>
        <v>-91.743119266055047</v>
      </c>
      <c r="Y48" s="806">
        <f t="shared" si="6"/>
        <v>166.13388966109616</v>
      </c>
    </row>
    <row r="49" spans="1:25" ht="15.75">
      <c r="A49" s="250">
        <v>36</v>
      </c>
      <c r="B49" s="761" t="s">
        <v>1105</v>
      </c>
      <c r="C49" s="762">
        <f t="shared" si="1"/>
        <v>76745.888999999996</v>
      </c>
      <c r="D49" s="762">
        <v>2200</v>
      </c>
      <c r="E49" s="762">
        <v>0</v>
      </c>
      <c r="F49" s="762">
        <v>2200</v>
      </c>
      <c r="G49" s="762">
        <v>73556.888999999996</v>
      </c>
      <c r="H49" s="762">
        <v>54963.889000000003</v>
      </c>
      <c r="I49" s="762">
        <v>18593</v>
      </c>
      <c r="J49" s="762">
        <v>989</v>
      </c>
      <c r="K49" s="762">
        <f t="shared" si="2"/>
        <v>149755.56650000002</v>
      </c>
      <c r="L49" s="762">
        <v>0</v>
      </c>
      <c r="M49" s="757"/>
      <c r="N49" s="762">
        <v>0</v>
      </c>
      <c r="O49" s="762">
        <v>115324</v>
      </c>
      <c r="P49" s="770">
        <v>61999.139105000002</v>
      </c>
      <c r="Q49" s="757"/>
      <c r="R49" s="762">
        <f t="shared" si="3"/>
        <v>12789.566499999999</v>
      </c>
      <c r="S49" s="756">
        <v>1778.999</v>
      </c>
      <c r="T49" s="756">
        <v>11010.567499999999</v>
      </c>
      <c r="U49" s="785">
        <v>18997</v>
      </c>
      <c r="V49" s="763">
        <v>2645</v>
      </c>
      <c r="W49" s="806">
        <f t="shared" si="4"/>
        <v>195.13171122429767</v>
      </c>
      <c r="X49" s="806">
        <f t="shared" si="5"/>
        <v>0</v>
      </c>
      <c r="Y49" s="806">
        <f t="shared" si="6"/>
        <v>156.78205205225578</v>
      </c>
    </row>
    <row r="50" spans="1:25" ht="15.75">
      <c r="A50" s="250">
        <v>37</v>
      </c>
      <c r="B50" s="761" t="s">
        <v>1106</v>
      </c>
      <c r="C50" s="762">
        <f t="shared" si="1"/>
        <v>71929.258119999999</v>
      </c>
      <c r="D50" s="762">
        <v>3221</v>
      </c>
      <c r="E50" s="762">
        <v>0</v>
      </c>
      <c r="F50" s="762">
        <v>3221</v>
      </c>
      <c r="G50" s="762">
        <v>67545.258119999999</v>
      </c>
      <c r="H50" s="762">
        <v>56093.258119999999</v>
      </c>
      <c r="I50" s="762">
        <v>11452</v>
      </c>
      <c r="J50" s="762">
        <v>1163</v>
      </c>
      <c r="K50" s="762">
        <f t="shared" si="2"/>
        <v>129906.566531</v>
      </c>
      <c r="L50" s="762">
        <v>1400.52</v>
      </c>
      <c r="M50" s="757"/>
      <c r="N50" s="762">
        <v>0</v>
      </c>
      <c r="O50" s="762">
        <v>105553</v>
      </c>
      <c r="P50" s="770">
        <v>43044.843914999998</v>
      </c>
      <c r="Q50" s="757"/>
      <c r="R50" s="762">
        <f t="shared" si="3"/>
        <v>6930.046530999999</v>
      </c>
      <c r="S50" s="756">
        <v>1381.442</v>
      </c>
      <c r="T50" s="756">
        <v>5548.604530999999</v>
      </c>
      <c r="U50" s="785">
        <v>15214</v>
      </c>
      <c r="V50" s="763">
        <v>809</v>
      </c>
      <c r="W50" s="806">
        <f t="shared" si="4"/>
        <v>180.60323424200502</v>
      </c>
      <c r="X50" s="806">
        <f t="shared" si="5"/>
        <v>43.480906550760636</v>
      </c>
      <c r="Y50" s="806">
        <f t="shared" si="6"/>
        <v>156.2700372133836</v>
      </c>
    </row>
    <row r="51" spans="1:25" ht="15.75">
      <c r="A51" s="250">
        <v>38</v>
      </c>
      <c r="B51" s="761" t="s">
        <v>1107</v>
      </c>
      <c r="C51" s="762">
        <f t="shared" si="1"/>
        <v>111344.07984799998</v>
      </c>
      <c r="D51" s="762">
        <v>-3505</v>
      </c>
      <c r="E51" s="766">
        <v>0</v>
      </c>
      <c r="F51" s="766">
        <v>-3505</v>
      </c>
      <c r="G51" s="762">
        <v>113451.07984799998</v>
      </c>
      <c r="H51" s="762">
        <v>88415.079847999979</v>
      </c>
      <c r="I51" s="762">
        <v>25036</v>
      </c>
      <c r="J51" s="762">
        <v>1398</v>
      </c>
      <c r="K51" s="762">
        <f t="shared" si="2"/>
        <v>234896.943</v>
      </c>
      <c r="L51" s="762">
        <v>0</v>
      </c>
      <c r="M51" s="757"/>
      <c r="N51" s="762">
        <v>0</v>
      </c>
      <c r="O51" s="762">
        <v>182882</v>
      </c>
      <c r="P51" s="770">
        <v>85893.703066999995</v>
      </c>
      <c r="Q51" s="757"/>
      <c r="R51" s="762">
        <f t="shared" si="3"/>
        <v>5038.9430000000002</v>
      </c>
      <c r="S51" s="756">
        <v>871</v>
      </c>
      <c r="T51" s="756">
        <v>4167.9430000000002</v>
      </c>
      <c r="U51" s="785">
        <v>46623</v>
      </c>
      <c r="V51" s="763">
        <v>353</v>
      </c>
      <c r="W51" s="806">
        <f t="shared" si="4"/>
        <v>210.96491463279116</v>
      </c>
      <c r="X51" s="806">
        <f t="shared" si="5"/>
        <v>0</v>
      </c>
      <c r="Y51" s="806">
        <f t="shared" si="6"/>
        <v>161.19899453140729</v>
      </c>
    </row>
    <row r="52" spans="1:25" ht="15.75">
      <c r="A52" s="250">
        <v>39</v>
      </c>
      <c r="B52" s="761" t="s">
        <v>1108</v>
      </c>
      <c r="C52" s="762">
        <f t="shared" si="1"/>
        <v>210614.87799999997</v>
      </c>
      <c r="D52" s="762">
        <v>2558</v>
      </c>
      <c r="E52" s="762">
        <v>0</v>
      </c>
      <c r="F52" s="762">
        <v>2558</v>
      </c>
      <c r="G52" s="762">
        <v>205220.69799999997</v>
      </c>
      <c r="H52" s="762">
        <v>202388.69799999997</v>
      </c>
      <c r="I52" s="762">
        <v>2832</v>
      </c>
      <c r="J52" s="762">
        <v>2836.1800000000003</v>
      </c>
      <c r="K52" s="762">
        <f t="shared" si="2"/>
        <v>290830.75287500001</v>
      </c>
      <c r="L52" s="762">
        <v>510.76099999999997</v>
      </c>
      <c r="M52" s="757"/>
      <c r="N52" s="762">
        <v>0</v>
      </c>
      <c r="O52" s="762">
        <v>269455</v>
      </c>
      <c r="P52" s="770">
        <v>97102.164571999994</v>
      </c>
      <c r="Q52" s="757"/>
      <c r="R52" s="762">
        <f t="shared" si="3"/>
        <v>4891.9918749999997</v>
      </c>
      <c r="S52" s="756">
        <v>2688.778875</v>
      </c>
      <c r="T52" s="756">
        <v>2203.2130000000002</v>
      </c>
      <c r="U52" s="785">
        <v>15973</v>
      </c>
      <c r="V52" s="763">
        <v>0</v>
      </c>
      <c r="W52" s="806">
        <f t="shared" si="4"/>
        <v>138.08651869076411</v>
      </c>
      <c r="X52" s="806">
        <f t="shared" si="5"/>
        <v>19.967200938232992</v>
      </c>
      <c r="Y52" s="806">
        <f t="shared" si="6"/>
        <v>131.30010891981277</v>
      </c>
    </row>
    <row r="53" spans="1:25" ht="15.75">
      <c r="A53" s="250">
        <v>40</v>
      </c>
      <c r="B53" s="761" t="s">
        <v>1109</v>
      </c>
      <c r="C53" s="762">
        <f t="shared" si="1"/>
        <v>81949.397160000008</v>
      </c>
      <c r="D53" s="762">
        <v>5246.8969999999999</v>
      </c>
      <c r="E53" s="762">
        <v>293.89699999999999</v>
      </c>
      <c r="F53" s="762">
        <v>4953</v>
      </c>
      <c r="G53" s="762">
        <v>74507.618160000013</v>
      </c>
      <c r="H53" s="762">
        <v>67473.618160000013</v>
      </c>
      <c r="I53" s="762">
        <v>7034</v>
      </c>
      <c r="J53" s="762">
        <v>2194.8820000000001</v>
      </c>
      <c r="K53" s="762">
        <f t="shared" si="2"/>
        <v>119169.12180000001</v>
      </c>
      <c r="L53" s="762">
        <v>211.60200000000032</v>
      </c>
      <c r="M53" s="757"/>
      <c r="N53" s="762">
        <v>0</v>
      </c>
      <c r="O53" s="762">
        <v>94331</v>
      </c>
      <c r="P53" s="770">
        <v>41802.700575000003</v>
      </c>
      <c r="Q53" s="757"/>
      <c r="R53" s="762">
        <f t="shared" si="3"/>
        <v>8563.5730000000003</v>
      </c>
      <c r="S53" s="756">
        <v>3282.3249999999998</v>
      </c>
      <c r="T53" s="756">
        <v>5281.2479999999996</v>
      </c>
      <c r="U53" s="785">
        <v>13859</v>
      </c>
      <c r="V53" s="763">
        <v>2203.9468000000002</v>
      </c>
      <c r="W53" s="806">
        <f t="shared" si="4"/>
        <v>145.41793586026179</v>
      </c>
      <c r="X53" s="806">
        <f t="shared" si="5"/>
        <v>4.0328979204280229</v>
      </c>
      <c r="Y53" s="806">
        <f t="shared" si="6"/>
        <v>126.60584558941427</v>
      </c>
    </row>
    <row r="54" spans="1:25" ht="15.75">
      <c r="A54" s="250">
        <v>41</v>
      </c>
      <c r="B54" s="761" t="s">
        <v>1110</v>
      </c>
      <c r="C54" s="762">
        <f t="shared" si="1"/>
        <v>99498.563480000012</v>
      </c>
      <c r="D54" s="762">
        <v>5023</v>
      </c>
      <c r="E54" s="762">
        <v>0</v>
      </c>
      <c r="F54" s="762">
        <v>5023</v>
      </c>
      <c r="G54" s="762">
        <v>92253.807480000018</v>
      </c>
      <c r="H54" s="762">
        <v>80873.807480000018</v>
      </c>
      <c r="I54" s="762">
        <v>11380</v>
      </c>
      <c r="J54" s="762">
        <v>2221.7559999999999</v>
      </c>
      <c r="K54" s="762">
        <f t="shared" si="2"/>
        <v>149540.40929900002</v>
      </c>
      <c r="L54" s="762">
        <v>0</v>
      </c>
      <c r="M54" s="757"/>
      <c r="N54" s="762">
        <v>0</v>
      </c>
      <c r="O54" s="762">
        <v>113705</v>
      </c>
      <c r="P54" s="770">
        <v>60503.50763</v>
      </c>
      <c r="Q54" s="757"/>
      <c r="R54" s="762">
        <f t="shared" si="3"/>
        <v>11204.159970000001</v>
      </c>
      <c r="S54" s="756">
        <v>6683.5018</v>
      </c>
      <c r="T54" s="756">
        <v>4520.6581700000006</v>
      </c>
      <c r="U54" s="785">
        <v>22020</v>
      </c>
      <c r="V54" s="763">
        <v>2611.2493290000002</v>
      </c>
      <c r="W54" s="806">
        <f t="shared" si="4"/>
        <v>150.29403849539881</v>
      </c>
      <c r="X54" s="806">
        <f t="shared" si="5"/>
        <v>0</v>
      </c>
      <c r="Y54" s="806">
        <f t="shared" si="6"/>
        <v>123.25236551851853</v>
      </c>
    </row>
    <row r="55" spans="1:25" ht="15.75">
      <c r="A55" s="250">
        <v>42</v>
      </c>
      <c r="B55" s="761" t="s">
        <v>1111</v>
      </c>
      <c r="C55" s="762">
        <f t="shared" si="1"/>
        <v>105982.78715999999</v>
      </c>
      <c r="D55" s="762">
        <v>3394</v>
      </c>
      <c r="E55" s="762">
        <v>0</v>
      </c>
      <c r="F55" s="762">
        <v>3394</v>
      </c>
      <c r="G55" s="762">
        <v>100395.80915999999</v>
      </c>
      <c r="H55" s="762">
        <v>97892.80915999999</v>
      </c>
      <c r="I55" s="762">
        <v>2503</v>
      </c>
      <c r="J55" s="762">
        <v>2192.9780000000001</v>
      </c>
      <c r="K55" s="762">
        <f t="shared" si="2"/>
        <v>155888.95883700001</v>
      </c>
      <c r="L55" s="762">
        <v>0</v>
      </c>
      <c r="M55" s="757"/>
      <c r="N55" s="762">
        <v>0</v>
      </c>
      <c r="O55" s="762">
        <v>136097</v>
      </c>
      <c r="P55" s="770">
        <v>61668.940002000003</v>
      </c>
      <c r="Q55" s="757"/>
      <c r="R55" s="762">
        <f t="shared" si="3"/>
        <v>4597.9833369999997</v>
      </c>
      <c r="S55" s="756">
        <v>2712.794762</v>
      </c>
      <c r="T55" s="756">
        <v>1885.1885750000001</v>
      </c>
      <c r="U55" s="785">
        <v>13975</v>
      </c>
      <c r="V55" s="763">
        <v>1218.9755</v>
      </c>
      <c r="W55" s="806">
        <f t="shared" si="4"/>
        <v>147.08894058584977</v>
      </c>
      <c r="X55" s="806">
        <f t="shared" si="5"/>
        <v>0</v>
      </c>
      <c r="Y55" s="806">
        <f t="shared" si="6"/>
        <v>135.5604393636624</v>
      </c>
    </row>
    <row r="56" spans="1:25" ht="15.75">
      <c r="A56" s="250">
        <v>43</v>
      </c>
      <c r="B56" s="761" t="s">
        <v>1112</v>
      </c>
      <c r="C56" s="762">
        <f t="shared" si="1"/>
        <v>101224.44993999999</v>
      </c>
      <c r="D56" s="762">
        <v>234</v>
      </c>
      <c r="E56" s="762">
        <v>0</v>
      </c>
      <c r="F56" s="762">
        <v>234</v>
      </c>
      <c r="G56" s="762">
        <v>98727.693939999997</v>
      </c>
      <c r="H56" s="762">
        <v>94901.693939999997</v>
      </c>
      <c r="I56" s="762">
        <v>3826</v>
      </c>
      <c r="J56" s="762">
        <v>2262.7559999999999</v>
      </c>
      <c r="K56" s="762">
        <f t="shared" si="2"/>
        <v>142243.88284999999</v>
      </c>
      <c r="L56" s="762">
        <v>0</v>
      </c>
      <c r="M56" s="757"/>
      <c r="N56" s="762">
        <v>0</v>
      </c>
      <c r="O56" s="762">
        <v>131709</v>
      </c>
      <c r="P56" s="770">
        <v>64908.260428000001</v>
      </c>
      <c r="Q56" s="757"/>
      <c r="R56" s="762">
        <f t="shared" si="3"/>
        <v>1695.0907500000001</v>
      </c>
      <c r="S56" s="756">
        <v>234</v>
      </c>
      <c r="T56" s="756">
        <v>1461.0907500000001</v>
      </c>
      <c r="U56" s="785">
        <v>8773</v>
      </c>
      <c r="V56" s="763">
        <v>66.792100000000005</v>
      </c>
      <c r="W56" s="806">
        <f t="shared" si="4"/>
        <v>140.52324604807828</v>
      </c>
      <c r="X56" s="806">
        <f t="shared" si="5"/>
        <v>0</v>
      </c>
      <c r="Y56" s="806">
        <f t="shared" si="6"/>
        <v>133.40633690891616</v>
      </c>
    </row>
    <row r="57" spans="1:25" ht="15.75">
      <c r="A57" s="250">
        <v>44</v>
      </c>
      <c r="B57" s="761" t="s">
        <v>1113</v>
      </c>
      <c r="C57" s="762">
        <f t="shared" si="1"/>
        <v>84137.952665000004</v>
      </c>
      <c r="D57" s="762">
        <v>5286</v>
      </c>
      <c r="E57" s="762">
        <v>0</v>
      </c>
      <c r="F57" s="762">
        <v>5286</v>
      </c>
      <c r="G57" s="762">
        <v>76674.593665000008</v>
      </c>
      <c r="H57" s="762">
        <v>70855.593665000008</v>
      </c>
      <c r="I57" s="762">
        <v>5819</v>
      </c>
      <c r="J57" s="762">
        <v>2177.3589999999999</v>
      </c>
      <c r="K57" s="762">
        <f t="shared" si="2"/>
        <v>123037.869966</v>
      </c>
      <c r="L57" s="762">
        <v>436.34762899999987</v>
      </c>
      <c r="M57" s="757"/>
      <c r="N57" s="762">
        <v>0</v>
      </c>
      <c r="O57" s="762">
        <v>99797</v>
      </c>
      <c r="P57" s="770">
        <v>42571.539456999999</v>
      </c>
      <c r="Q57" s="757"/>
      <c r="R57" s="762">
        <f t="shared" si="3"/>
        <v>5213.7145299999993</v>
      </c>
      <c r="S57" s="756">
        <v>2517.4185299999999</v>
      </c>
      <c r="T57" s="756">
        <v>2696.2959999999998</v>
      </c>
      <c r="U57" s="785">
        <v>15819</v>
      </c>
      <c r="V57" s="763">
        <v>1771.8078069999999</v>
      </c>
      <c r="W57" s="806">
        <f t="shared" si="4"/>
        <v>146.23349638168901</v>
      </c>
      <c r="X57" s="806">
        <f t="shared" si="5"/>
        <v>8.2547792092319305</v>
      </c>
      <c r="Y57" s="806">
        <f t="shared" si="6"/>
        <v>130.15654238224516</v>
      </c>
    </row>
    <row r="58" spans="1:25" ht="15.75">
      <c r="A58" s="250">
        <v>45</v>
      </c>
      <c r="B58" s="761" t="s">
        <v>1114</v>
      </c>
      <c r="C58" s="762">
        <f t="shared" si="1"/>
        <v>67224.606069999994</v>
      </c>
      <c r="D58" s="762">
        <v>1431</v>
      </c>
      <c r="E58" s="762">
        <v>0</v>
      </c>
      <c r="F58" s="762">
        <v>1431</v>
      </c>
      <c r="G58" s="762">
        <v>63718.517069999994</v>
      </c>
      <c r="H58" s="762">
        <v>59636.517069999994</v>
      </c>
      <c r="I58" s="762">
        <v>4082</v>
      </c>
      <c r="J58" s="762">
        <v>2075.0889999999999</v>
      </c>
      <c r="K58" s="762">
        <f t="shared" si="2"/>
        <v>91693.184999999998</v>
      </c>
      <c r="L58" s="762">
        <v>0</v>
      </c>
      <c r="M58" s="757"/>
      <c r="N58" s="762">
        <v>0</v>
      </c>
      <c r="O58" s="762">
        <v>74682</v>
      </c>
      <c r="P58" s="770">
        <v>33021.593999999997</v>
      </c>
      <c r="Q58" s="757"/>
      <c r="R58" s="762">
        <f t="shared" si="3"/>
        <v>3143.8575000000005</v>
      </c>
      <c r="S58" s="756">
        <v>455.572</v>
      </c>
      <c r="T58" s="756">
        <v>2688.2855000000004</v>
      </c>
      <c r="U58" s="785">
        <v>13703</v>
      </c>
      <c r="V58" s="763">
        <v>164.32749999999999</v>
      </c>
      <c r="W58" s="806">
        <f t="shared" si="4"/>
        <v>136.39824814223712</v>
      </c>
      <c r="X58" s="806">
        <f t="shared" si="5"/>
        <v>0</v>
      </c>
      <c r="Y58" s="806">
        <f t="shared" si="6"/>
        <v>117.20611752146668</v>
      </c>
    </row>
    <row r="59" spans="1:25" ht="15.75">
      <c r="A59" s="250">
        <v>46</v>
      </c>
      <c r="B59" s="761" t="s">
        <v>1115</v>
      </c>
      <c r="C59" s="762">
        <f t="shared" si="1"/>
        <v>238788</v>
      </c>
      <c r="D59" s="762">
        <v>1458</v>
      </c>
      <c r="E59" s="762">
        <v>0</v>
      </c>
      <c r="F59" s="762">
        <v>1458</v>
      </c>
      <c r="G59" s="762">
        <v>230172</v>
      </c>
      <c r="H59" s="762">
        <v>195818</v>
      </c>
      <c r="I59" s="762">
        <v>34354</v>
      </c>
      <c r="J59" s="762">
        <v>7158</v>
      </c>
      <c r="K59" s="762">
        <f t="shared" si="2"/>
        <v>295489.22505000001</v>
      </c>
      <c r="L59" s="762">
        <v>1100</v>
      </c>
      <c r="M59" s="757"/>
      <c r="N59" s="762">
        <v>0</v>
      </c>
      <c r="O59" s="762">
        <v>257535</v>
      </c>
      <c r="P59" s="770">
        <v>69223.984660999995</v>
      </c>
      <c r="Q59" s="757"/>
      <c r="R59" s="762">
        <f t="shared" si="3"/>
        <v>10030.225049999999</v>
      </c>
      <c r="S59" s="756">
        <v>595.51400000000001</v>
      </c>
      <c r="T59" s="756">
        <v>9434.7110499999999</v>
      </c>
      <c r="U59" s="785">
        <v>26824</v>
      </c>
      <c r="V59" s="763">
        <v>0</v>
      </c>
      <c r="W59" s="806">
        <f t="shared" si="4"/>
        <v>123.74542483290618</v>
      </c>
      <c r="X59" s="806">
        <f t="shared" si="5"/>
        <v>75.445816186556925</v>
      </c>
      <c r="Y59" s="806">
        <f t="shared" si="6"/>
        <v>111.88806631562484</v>
      </c>
    </row>
    <row r="60" spans="1:25" ht="15.75">
      <c r="A60" s="250">
        <v>47</v>
      </c>
      <c r="B60" s="761" t="s">
        <v>1116</v>
      </c>
      <c r="C60" s="762">
        <f t="shared" si="1"/>
        <v>125775</v>
      </c>
      <c r="D60" s="762">
        <v>1873</v>
      </c>
      <c r="E60" s="762">
        <v>0</v>
      </c>
      <c r="F60" s="762">
        <v>1873</v>
      </c>
      <c r="G60" s="762">
        <v>122815</v>
      </c>
      <c r="H60" s="762">
        <v>106521</v>
      </c>
      <c r="I60" s="762">
        <v>16294</v>
      </c>
      <c r="J60" s="762">
        <v>1087</v>
      </c>
      <c r="K60" s="762">
        <f t="shared" si="2"/>
        <v>170101.58074900002</v>
      </c>
      <c r="L60" s="762">
        <v>0</v>
      </c>
      <c r="M60" s="757"/>
      <c r="N60" s="762">
        <v>0</v>
      </c>
      <c r="O60" s="762">
        <v>146328</v>
      </c>
      <c r="P60" s="770">
        <v>79891.942901000002</v>
      </c>
      <c r="Q60" s="757"/>
      <c r="R60" s="762">
        <f t="shared" si="3"/>
        <v>7627.5407489999998</v>
      </c>
      <c r="S60" s="756">
        <v>803.39200000000005</v>
      </c>
      <c r="T60" s="756">
        <v>6824.148749</v>
      </c>
      <c r="U60" s="785">
        <v>16127</v>
      </c>
      <c r="V60" s="763">
        <v>19.04</v>
      </c>
      <c r="W60" s="806">
        <f t="shared" si="4"/>
        <v>135.24275949035979</v>
      </c>
      <c r="X60" s="806">
        <f t="shared" si="5"/>
        <v>0</v>
      </c>
      <c r="Y60" s="806">
        <f t="shared" si="6"/>
        <v>119.14505557138786</v>
      </c>
    </row>
    <row r="61" spans="1:25" ht="15.75">
      <c r="A61" s="250">
        <v>48</v>
      </c>
      <c r="B61" s="761" t="s">
        <v>1117</v>
      </c>
      <c r="C61" s="762">
        <f t="shared" si="1"/>
        <v>141704</v>
      </c>
      <c r="D61" s="762">
        <v>3224</v>
      </c>
      <c r="E61" s="762">
        <v>0</v>
      </c>
      <c r="F61" s="762">
        <v>3224</v>
      </c>
      <c r="G61" s="762">
        <v>136744</v>
      </c>
      <c r="H61" s="762">
        <v>102103</v>
      </c>
      <c r="I61" s="762">
        <v>34641</v>
      </c>
      <c r="J61" s="762">
        <v>1736</v>
      </c>
      <c r="K61" s="762">
        <f t="shared" si="2"/>
        <v>207557.691685</v>
      </c>
      <c r="L61" s="762">
        <v>0</v>
      </c>
      <c r="M61" s="757"/>
      <c r="N61" s="762">
        <v>0</v>
      </c>
      <c r="O61" s="762">
        <v>154562</v>
      </c>
      <c r="P61" s="770">
        <v>82358.604928000001</v>
      </c>
      <c r="Q61" s="757"/>
      <c r="R61" s="762">
        <f t="shared" si="3"/>
        <v>25403.691684999998</v>
      </c>
      <c r="S61" s="756">
        <v>2354</v>
      </c>
      <c r="T61" s="756">
        <v>23049.691684999998</v>
      </c>
      <c r="U61" s="785">
        <v>27592</v>
      </c>
      <c r="V61" s="763">
        <v>0</v>
      </c>
      <c r="W61" s="806">
        <f t="shared" si="4"/>
        <v>146.47271191003784</v>
      </c>
      <c r="X61" s="806">
        <f t="shared" si="5"/>
        <v>0</v>
      </c>
      <c r="Y61" s="806">
        <f t="shared" si="6"/>
        <v>113.03018779617386</v>
      </c>
    </row>
    <row r="62" spans="1:25" ht="15.75">
      <c r="A62" s="250">
        <v>49</v>
      </c>
      <c r="B62" s="761" t="s">
        <v>1118</v>
      </c>
      <c r="C62" s="762">
        <f t="shared" si="1"/>
        <v>139786</v>
      </c>
      <c r="D62" s="762">
        <v>1750</v>
      </c>
      <c r="E62" s="762">
        <v>0</v>
      </c>
      <c r="F62" s="762">
        <v>1750</v>
      </c>
      <c r="G62" s="762">
        <v>135605</v>
      </c>
      <c r="H62" s="762">
        <v>122880</v>
      </c>
      <c r="I62" s="762">
        <v>12725</v>
      </c>
      <c r="J62" s="762">
        <v>2431</v>
      </c>
      <c r="K62" s="762">
        <f t="shared" si="2"/>
        <v>202635.51246699999</v>
      </c>
      <c r="L62" s="762">
        <v>0</v>
      </c>
      <c r="M62" s="757"/>
      <c r="N62" s="762">
        <v>0</v>
      </c>
      <c r="O62" s="762">
        <v>177376</v>
      </c>
      <c r="P62" s="770">
        <v>96742.467525</v>
      </c>
      <c r="Q62" s="757"/>
      <c r="R62" s="762">
        <f t="shared" si="3"/>
        <v>4930.5124669999996</v>
      </c>
      <c r="S62" s="756">
        <v>201.12</v>
      </c>
      <c r="T62" s="756">
        <v>4729.3924669999997</v>
      </c>
      <c r="U62" s="785">
        <v>20329</v>
      </c>
      <c r="V62" s="763">
        <v>0</v>
      </c>
      <c r="W62" s="806">
        <f t="shared" si="4"/>
        <v>144.96123536477185</v>
      </c>
      <c r="X62" s="806">
        <f t="shared" si="5"/>
        <v>0</v>
      </c>
      <c r="Y62" s="806">
        <f t="shared" si="6"/>
        <v>130.80343645145828</v>
      </c>
    </row>
    <row r="63" spans="1:25" ht="15.75">
      <c r="A63" s="250">
        <v>50</v>
      </c>
      <c r="B63" s="761" t="s">
        <v>1119</v>
      </c>
      <c r="C63" s="762">
        <f t="shared" si="1"/>
        <v>95164.897999999986</v>
      </c>
      <c r="D63" s="762">
        <v>360</v>
      </c>
      <c r="E63" s="762">
        <v>0</v>
      </c>
      <c r="F63" s="762">
        <v>360</v>
      </c>
      <c r="G63" s="762">
        <v>93028.804999999993</v>
      </c>
      <c r="H63" s="762">
        <v>77044.804999999993</v>
      </c>
      <c r="I63" s="762">
        <v>15984</v>
      </c>
      <c r="J63" s="762">
        <v>1776.0929999999998</v>
      </c>
      <c r="K63" s="762">
        <f t="shared" si="2"/>
        <v>130714.427599</v>
      </c>
      <c r="L63" s="762">
        <v>0</v>
      </c>
      <c r="M63" s="757"/>
      <c r="N63" s="762">
        <v>0</v>
      </c>
      <c r="O63" s="762">
        <v>111952</v>
      </c>
      <c r="P63" s="770">
        <v>50997.324330000003</v>
      </c>
      <c r="Q63" s="757"/>
      <c r="R63" s="762">
        <f t="shared" si="3"/>
        <v>11432.427599000001</v>
      </c>
      <c r="S63" s="756">
        <v>320</v>
      </c>
      <c r="T63" s="756">
        <v>11112.427599000001</v>
      </c>
      <c r="U63" s="785">
        <v>7330</v>
      </c>
      <c r="V63" s="763">
        <v>0</v>
      </c>
      <c r="W63" s="806">
        <f t="shared" si="4"/>
        <v>137.35571659941255</v>
      </c>
      <c r="X63" s="806">
        <f t="shared" si="5"/>
        <v>0</v>
      </c>
      <c r="Y63" s="806">
        <f t="shared" si="6"/>
        <v>120.34122119487616</v>
      </c>
    </row>
    <row r="64" spans="1:25" ht="15.75">
      <c r="A64" s="250">
        <v>51</v>
      </c>
      <c r="B64" s="761" t="s">
        <v>1120</v>
      </c>
      <c r="C64" s="762">
        <f t="shared" si="1"/>
        <v>167468.26200000002</v>
      </c>
      <c r="D64" s="762">
        <v>7784</v>
      </c>
      <c r="E64" s="762">
        <v>0</v>
      </c>
      <c r="F64" s="762">
        <v>7784</v>
      </c>
      <c r="G64" s="762">
        <v>155751.98200000002</v>
      </c>
      <c r="H64" s="762">
        <v>135096.98200000002</v>
      </c>
      <c r="I64" s="762">
        <v>20655</v>
      </c>
      <c r="J64" s="762">
        <v>3932.2799999999997</v>
      </c>
      <c r="K64" s="762">
        <f t="shared" si="2"/>
        <v>228655.10482899999</v>
      </c>
      <c r="L64" s="762">
        <v>2883</v>
      </c>
      <c r="M64" s="757"/>
      <c r="N64" s="762">
        <v>0</v>
      </c>
      <c r="O64" s="762">
        <v>189125</v>
      </c>
      <c r="P64" s="770">
        <v>106606.785796</v>
      </c>
      <c r="Q64" s="757"/>
      <c r="R64" s="762">
        <f t="shared" si="3"/>
        <v>12052.104829</v>
      </c>
      <c r="S64" s="756">
        <v>4463.0105489999996</v>
      </c>
      <c r="T64" s="756">
        <v>7589.0942799999993</v>
      </c>
      <c r="U64" s="785">
        <v>24595</v>
      </c>
      <c r="V64" s="763">
        <v>0</v>
      </c>
      <c r="W64" s="806">
        <f t="shared" si="4"/>
        <v>136.53638134072233</v>
      </c>
      <c r="X64" s="806">
        <f t="shared" si="5"/>
        <v>37.037512846865368</v>
      </c>
      <c r="Y64" s="806">
        <f t="shared" si="6"/>
        <v>121.42702620631817</v>
      </c>
    </row>
    <row r="65" spans="1:25" ht="15.75">
      <c r="A65" s="250">
        <v>52</v>
      </c>
      <c r="B65" s="761" t="s">
        <v>1121</v>
      </c>
      <c r="C65" s="762">
        <f t="shared" si="1"/>
        <v>182343.94170600001</v>
      </c>
      <c r="D65" s="762">
        <v>2532.7777030000002</v>
      </c>
      <c r="E65" s="762">
        <v>2444.7777030000002</v>
      </c>
      <c r="F65" s="762">
        <v>88</v>
      </c>
      <c r="G65" s="762">
        <v>177910.66100300002</v>
      </c>
      <c r="H65" s="762">
        <v>174958.66100300002</v>
      </c>
      <c r="I65" s="762">
        <v>2952</v>
      </c>
      <c r="J65" s="762">
        <v>1900.5029999999999</v>
      </c>
      <c r="K65" s="762">
        <f t="shared" si="2"/>
        <v>258039.60270300001</v>
      </c>
      <c r="L65" s="762">
        <v>3444.7777030000002</v>
      </c>
      <c r="M65" s="757"/>
      <c r="N65" s="762">
        <v>0</v>
      </c>
      <c r="O65" s="762">
        <v>236405</v>
      </c>
      <c r="P65" s="770">
        <v>79213.479688000007</v>
      </c>
      <c r="Q65" s="757"/>
      <c r="R65" s="762">
        <f t="shared" si="3"/>
        <v>2915.8249999999998</v>
      </c>
      <c r="S65" s="756">
        <v>88</v>
      </c>
      <c r="T65" s="756">
        <v>2827.8249999999998</v>
      </c>
      <c r="U65" s="785">
        <v>15274</v>
      </c>
      <c r="V65" s="763">
        <v>0</v>
      </c>
      <c r="W65" s="806">
        <f t="shared" si="4"/>
        <v>141.5125724983213</v>
      </c>
      <c r="X65" s="806">
        <f t="shared" si="5"/>
        <v>136.00789753162164</v>
      </c>
      <c r="Y65" s="806">
        <f t="shared" si="6"/>
        <v>132.87849006193824</v>
      </c>
    </row>
    <row r="66" spans="1:25" ht="15.75">
      <c r="A66" s="250">
        <v>53</v>
      </c>
      <c r="B66" s="761" t="s">
        <v>1122</v>
      </c>
      <c r="C66" s="762">
        <f t="shared" si="1"/>
        <v>110269.53386320002</v>
      </c>
      <c r="D66" s="762">
        <v>689</v>
      </c>
      <c r="E66" s="762">
        <v>0</v>
      </c>
      <c r="F66" s="762">
        <v>689</v>
      </c>
      <c r="G66" s="762">
        <v>107336.21801620001</v>
      </c>
      <c r="H66" s="762">
        <v>94306.218016200015</v>
      </c>
      <c r="I66" s="762">
        <v>13030</v>
      </c>
      <c r="J66" s="762">
        <v>2244.3158469999998</v>
      </c>
      <c r="K66" s="762">
        <f t="shared" si="2"/>
        <v>143976.91347100001</v>
      </c>
      <c r="L66" s="762">
        <v>327.42281600000001</v>
      </c>
      <c r="M66" s="757"/>
      <c r="N66" s="762">
        <v>0</v>
      </c>
      <c r="O66" s="762">
        <v>116936</v>
      </c>
      <c r="P66" s="770">
        <v>64123.039896000002</v>
      </c>
      <c r="Q66" s="757"/>
      <c r="R66" s="762">
        <f t="shared" si="3"/>
        <v>10329.490655000001</v>
      </c>
      <c r="S66" s="756">
        <v>601</v>
      </c>
      <c r="T66" s="756">
        <v>9728.4906550000014</v>
      </c>
      <c r="U66" s="785">
        <v>16384</v>
      </c>
      <c r="V66" s="763">
        <v>0</v>
      </c>
      <c r="W66" s="806">
        <f t="shared" si="4"/>
        <v>130.56817094159229</v>
      </c>
      <c r="X66" s="806">
        <f t="shared" si="5"/>
        <v>47.521453701015965</v>
      </c>
      <c r="Y66" s="806">
        <f t="shared" si="6"/>
        <v>108.94365588915301</v>
      </c>
    </row>
    <row r="67" spans="1:25" ht="15.75">
      <c r="A67" s="250">
        <v>54</v>
      </c>
      <c r="B67" s="761" t="s">
        <v>1123</v>
      </c>
      <c r="C67" s="762">
        <f t="shared" si="1"/>
        <v>101283.0263156</v>
      </c>
      <c r="D67" s="762">
        <v>1824</v>
      </c>
      <c r="E67" s="762">
        <v>0</v>
      </c>
      <c r="F67" s="762">
        <v>1824</v>
      </c>
      <c r="G67" s="762">
        <v>97591.058315600007</v>
      </c>
      <c r="H67" s="762">
        <v>77719.058315600007</v>
      </c>
      <c r="I67" s="762">
        <v>19872</v>
      </c>
      <c r="J67" s="762">
        <v>1867.9680000000001</v>
      </c>
      <c r="K67" s="762">
        <f t="shared" si="2"/>
        <v>125221.30902</v>
      </c>
      <c r="L67" s="762">
        <v>0</v>
      </c>
      <c r="M67" s="757"/>
      <c r="N67" s="762">
        <v>0</v>
      </c>
      <c r="O67" s="762">
        <v>92151</v>
      </c>
      <c r="P67" s="770">
        <v>56354.358490999999</v>
      </c>
      <c r="Q67" s="757"/>
      <c r="R67" s="762">
        <f t="shared" si="3"/>
        <v>8116.3090200000006</v>
      </c>
      <c r="S67" s="756">
        <v>1474.625</v>
      </c>
      <c r="T67" s="756">
        <v>6641.6840200000006</v>
      </c>
      <c r="U67" s="785">
        <v>24954</v>
      </c>
      <c r="V67" s="763">
        <v>0</v>
      </c>
      <c r="W67" s="806">
        <f t="shared" si="4"/>
        <v>123.63503893515959</v>
      </c>
      <c r="X67" s="806">
        <f t="shared" si="5"/>
        <v>0</v>
      </c>
      <c r="Y67" s="806">
        <f t="shared" si="6"/>
        <v>94.425659061911816</v>
      </c>
    </row>
    <row r="68" spans="1:25" ht="15.75">
      <c r="A68" s="250">
        <v>55</v>
      </c>
      <c r="B68" s="761" t="s">
        <v>1124</v>
      </c>
      <c r="C68" s="762">
        <f t="shared" si="1"/>
        <v>97335.251803199993</v>
      </c>
      <c r="D68" s="762">
        <v>3214</v>
      </c>
      <c r="E68" s="762">
        <v>0</v>
      </c>
      <c r="F68" s="762">
        <v>3214</v>
      </c>
      <c r="G68" s="762">
        <v>92222.858803199997</v>
      </c>
      <c r="H68" s="762">
        <v>71701.858803199997</v>
      </c>
      <c r="I68" s="762">
        <v>20521</v>
      </c>
      <c r="J68" s="762">
        <v>1898.393</v>
      </c>
      <c r="K68" s="762">
        <f t="shared" si="2"/>
        <v>126013.448924</v>
      </c>
      <c r="L68" s="762">
        <v>118.43599999999992</v>
      </c>
      <c r="M68" s="757"/>
      <c r="N68" s="762">
        <v>0</v>
      </c>
      <c r="O68" s="762">
        <v>93219</v>
      </c>
      <c r="P68" s="770">
        <v>53713.459956999999</v>
      </c>
      <c r="Q68" s="757"/>
      <c r="R68" s="762">
        <f t="shared" si="3"/>
        <v>11060.012924000001</v>
      </c>
      <c r="S68" s="756">
        <v>1463.5920000000001</v>
      </c>
      <c r="T68" s="756">
        <v>9596.420924</v>
      </c>
      <c r="U68" s="785">
        <v>21616</v>
      </c>
      <c r="V68" s="763">
        <v>0</v>
      </c>
      <c r="W68" s="806">
        <f t="shared" si="4"/>
        <v>129.46332042042056</v>
      </c>
      <c r="X68" s="806">
        <f t="shared" si="5"/>
        <v>3.6850031113876769</v>
      </c>
      <c r="Y68" s="806">
        <f t="shared" si="6"/>
        <v>101.08014564905837</v>
      </c>
    </row>
    <row r="69" spans="1:25" ht="15.75">
      <c r="A69" s="250">
        <v>56</v>
      </c>
      <c r="B69" s="761" t="s">
        <v>1125</v>
      </c>
      <c r="C69" s="762">
        <f t="shared" si="1"/>
        <v>101171.54266839998</v>
      </c>
      <c r="D69" s="762">
        <v>11478</v>
      </c>
      <c r="E69" s="762">
        <v>0</v>
      </c>
      <c r="F69" s="762">
        <v>11478</v>
      </c>
      <c r="G69" s="762">
        <v>86367.536668399989</v>
      </c>
      <c r="H69" s="762">
        <v>47087.536668399996</v>
      </c>
      <c r="I69" s="762">
        <v>39280</v>
      </c>
      <c r="J69" s="762">
        <v>3326.0059999999999</v>
      </c>
      <c r="K69" s="762">
        <f t="shared" si="2"/>
        <v>127078.45084999999</v>
      </c>
      <c r="L69" s="762">
        <v>414.44599999999991</v>
      </c>
      <c r="M69" s="757"/>
      <c r="N69" s="762">
        <v>0</v>
      </c>
      <c r="O69" s="762">
        <v>63810</v>
      </c>
      <c r="P69" s="770">
        <v>27748.911391000001</v>
      </c>
      <c r="Q69" s="757"/>
      <c r="R69" s="762">
        <f t="shared" si="3"/>
        <v>35348.004849999998</v>
      </c>
      <c r="S69" s="756">
        <v>9135.9320000000007</v>
      </c>
      <c r="T69" s="756">
        <v>26212.072849999997</v>
      </c>
      <c r="U69" s="785">
        <v>27506</v>
      </c>
      <c r="V69" s="763">
        <v>0</v>
      </c>
      <c r="W69" s="806">
        <f t="shared" si="4"/>
        <v>125.60691227820114</v>
      </c>
      <c r="X69" s="806">
        <f t="shared" si="5"/>
        <v>3.6107858511935866</v>
      </c>
      <c r="Y69" s="806">
        <f t="shared" si="6"/>
        <v>73.881926544915217</v>
      </c>
    </row>
    <row r="70" spans="1:25" ht="15.75">
      <c r="A70" s="250">
        <v>57</v>
      </c>
      <c r="B70" s="761" t="s">
        <v>1126</v>
      </c>
      <c r="C70" s="762">
        <f t="shared" si="1"/>
        <v>111272.060811</v>
      </c>
      <c r="D70" s="762">
        <v>8671</v>
      </c>
      <c r="E70" s="762">
        <v>0</v>
      </c>
      <c r="F70" s="762">
        <v>8671</v>
      </c>
      <c r="G70" s="762">
        <v>100778.442658</v>
      </c>
      <c r="H70" s="762">
        <v>82792.442658</v>
      </c>
      <c r="I70" s="762">
        <v>17986</v>
      </c>
      <c r="J70" s="762">
        <v>1822.6181530000001</v>
      </c>
      <c r="K70" s="762">
        <f t="shared" si="2"/>
        <v>128611.98824999999</v>
      </c>
      <c r="L70" s="762">
        <v>0</v>
      </c>
      <c r="M70" s="757"/>
      <c r="N70" s="762">
        <v>0</v>
      </c>
      <c r="O70" s="762">
        <v>93927</v>
      </c>
      <c r="P70" s="770">
        <v>58772.037049999999</v>
      </c>
      <c r="Q70" s="757"/>
      <c r="R70" s="762">
        <f t="shared" si="3"/>
        <v>7270.9882500000003</v>
      </c>
      <c r="S70" s="756">
        <v>4129.43</v>
      </c>
      <c r="T70" s="756">
        <v>3141.55825</v>
      </c>
      <c r="U70" s="785">
        <v>27414</v>
      </c>
      <c r="V70" s="763">
        <v>0</v>
      </c>
      <c r="W70" s="806">
        <f t="shared" si="4"/>
        <v>115.5833614589493</v>
      </c>
      <c r="X70" s="806">
        <f t="shared" si="5"/>
        <v>0</v>
      </c>
      <c r="Y70" s="806">
        <f t="shared" si="6"/>
        <v>93.201479922396757</v>
      </c>
    </row>
    <row r="71" spans="1:25" ht="15.75">
      <c r="A71" s="250">
        <v>58</v>
      </c>
      <c r="B71" s="761" t="s">
        <v>1127</v>
      </c>
      <c r="C71" s="762">
        <f t="shared" si="1"/>
        <v>108628.9286232</v>
      </c>
      <c r="D71" s="762">
        <v>2256</v>
      </c>
      <c r="E71" s="762">
        <v>0</v>
      </c>
      <c r="F71" s="762">
        <v>2256</v>
      </c>
      <c r="G71" s="762">
        <v>104592.2316232</v>
      </c>
      <c r="H71" s="762">
        <v>88839.231623200001</v>
      </c>
      <c r="I71" s="762">
        <v>15753</v>
      </c>
      <c r="J71" s="762">
        <v>1780.6970000000001</v>
      </c>
      <c r="K71" s="762">
        <f t="shared" si="2"/>
        <v>140951.60185800001</v>
      </c>
      <c r="L71" s="762">
        <v>307.94399999999996</v>
      </c>
      <c r="M71" s="757"/>
      <c r="N71" s="762">
        <v>0</v>
      </c>
      <c r="O71" s="762">
        <v>110480</v>
      </c>
      <c r="P71" s="770">
        <v>66281.695733</v>
      </c>
      <c r="Q71" s="757"/>
      <c r="R71" s="762">
        <f t="shared" si="3"/>
        <v>7796.6578579999996</v>
      </c>
      <c r="S71" s="756">
        <v>778</v>
      </c>
      <c r="T71" s="756">
        <v>7018.6578579999996</v>
      </c>
      <c r="U71" s="785">
        <v>22367</v>
      </c>
      <c r="V71" s="763">
        <v>0</v>
      </c>
      <c r="W71" s="806">
        <f t="shared" si="4"/>
        <v>129.75512475771285</v>
      </c>
      <c r="X71" s="806">
        <f t="shared" si="5"/>
        <v>13.649999999999999</v>
      </c>
      <c r="Y71" s="806">
        <f t="shared" si="6"/>
        <v>105.62925973126862</v>
      </c>
    </row>
    <row r="72" spans="1:25" ht="15.75">
      <c r="A72" s="250">
        <v>59</v>
      </c>
      <c r="B72" s="761" t="s">
        <v>1128</v>
      </c>
      <c r="C72" s="762">
        <f t="shared" si="1"/>
        <v>118141.0023604</v>
      </c>
      <c r="D72" s="762">
        <v>6113</v>
      </c>
      <c r="E72" s="762">
        <v>0</v>
      </c>
      <c r="F72" s="762">
        <v>6113</v>
      </c>
      <c r="G72" s="762">
        <v>110191.50336040001</v>
      </c>
      <c r="H72" s="762">
        <v>88012.503360400005</v>
      </c>
      <c r="I72" s="762">
        <v>22179</v>
      </c>
      <c r="J72" s="762">
        <v>1836.499</v>
      </c>
      <c r="K72" s="762">
        <f t="shared" si="2"/>
        <v>152525.24119999999</v>
      </c>
      <c r="L72" s="762">
        <v>20</v>
      </c>
      <c r="M72" s="757"/>
      <c r="N72" s="762">
        <v>0</v>
      </c>
      <c r="O72" s="762">
        <v>107465</v>
      </c>
      <c r="P72" s="770">
        <v>60397.229716000002</v>
      </c>
      <c r="Q72" s="757"/>
      <c r="R72" s="762">
        <f t="shared" si="3"/>
        <v>7535.2412000000004</v>
      </c>
      <c r="S72" s="756">
        <v>4820.6890000000003</v>
      </c>
      <c r="T72" s="756">
        <v>2714.5522000000001</v>
      </c>
      <c r="U72" s="785">
        <v>37505</v>
      </c>
      <c r="V72" s="763">
        <v>0</v>
      </c>
      <c r="W72" s="806">
        <f t="shared" si="4"/>
        <v>129.10440757452497</v>
      </c>
      <c r="X72" s="806">
        <f t="shared" si="5"/>
        <v>0.32717160150498936</v>
      </c>
      <c r="Y72" s="806">
        <f t="shared" si="6"/>
        <v>97.525668243691612</v>
      </c>
    </row>
    <row r="73" spans="1:25" ht="15.75">
      <c r="A73" s="250">
        <v>60</v>
      </c>
      <c r="B73" s="761" t="s">
        <v>1129</v>
      </c>
      <c r="C73" s="762">
        <f t="shared" si="1"/>
        <v>199270.51408683334</v>
      </c>
      <c r="D73" s="762">
        <v>1618</v>
      </c>
      <c r="E73" s="762">
        <v>0</v>
      </c>
      <c r="F73" s="762">
        <v>1618</v>
      </c>
      <c r="G73" s="762">
        <v>190514.56408683333</v>
      </c>
      <c r="H73" s="762">
        <v>185829.56408683333</v>
      </c>
      <c r="I73" s="762">
        <v>4685</v>
      </c>
      <c r="J73" s="762">
        <v>7137.95</v>
      </c>
      <c r="K73" s="762">
        <f t="shared" si="2"/>
        <v>319008.86341200001</v>
      </c>
      <c r="L73" s="762">
        <v>1038.9729520000001</v>
      </c>
      <c r="M73" s="757"/>
      <c r="N73" s="762">
        <v>0</v>
      </c>
      <c r="O73" s="762">
        <v>289405</v>
      </c>
      <c r="P73" s="770">
        <v>89533.774334000002</v>
      </c>
      <c r="Q73" s="757"/>
      <c r="R73" s="762">
        <f t="shared" si="3"/>
        <v>5078.8904600000005</v>
      </c>
      <c r="S73" s="756">
        <v>1114.45246</v>
      </c>
      <c r="T73" s="756">
        <v>3964.4380000000001</v>
      </c>
      <c r="U73" s="785">
        <v>23486</v>
      </c>
      <c r="V73" s="763">
        <v>0</v>
      </c>
      <c r="W73" s="806">
        <f t="shared" si="4"/>
        <v>160.08834266016393</v>
      </c>
      <c r="X73" s="806">
        <f t="shared" si="5"/>
        <v>64.213408652657606</v>
      </c>
      <c r="Y73" s="806">
        <f t="shared" si="6"/>
        <v>151.90702159027279</v>
      </c>
    </row>
    <row r="74" spans="1:25" ht="15.75">
      <c r="A74" s="250">
        <v>61</v>
      </c>
      <c r="B74" s="761" t="s">
        <v>1130</v>
      </c>
      <c r="C74" s="762">
        <f t="shared" si="1"/>
        <v>112555.92567183335</v>
      </c>
      <c r="D74" s="762">
        <v>1061</v>
      </c>
      <c r="E74" s="762">
        <v>0</v>
      </c>
      <c r="F74" s="762">
        <v>1061</v>
      </c>
      <c r="G74" s="762">
        <v>108855.85567183334</v>
      </c>
      <c r="H74" s="762">
        <v>93047.855671833342</v>
      </c>
      <c r="I74" s="762">
        <v>15808</v>
      </c>
      <c r="J74" s="762">
        <v>2639.07</v>
      </c>
      <c r="K74" s="762">
        <f t="shared" si="2"/>
        <v>156061.53125</v>
      </c>
      <c r="L74" s="762">
        <v>587.49800000000005</v>
      </c>
      <c r="M74" s="757"/>
      <c r="N74" s="762">
        <v>0</v>
      </c>
      <c r="O74" s="762">
        <v>118817</v>
      </c>
      <c r="P74" s="770">
        <v>69198.247770000002</v>
      </c>
      <c r="Q74" s="757"/>
      <c r="R74" s="762">
        <f t="shared" si="3"/>
        <v>12365.033249999999</v>
      </c>
      <c r="S74" s="756">
        <v>850.47299999999996</v>
      </c>
      <c r="T74" s="756">
        <v>11514.560249999999</v>
      </c>
      <c r="U74" s="785">
        <v>24292</v>
      </c>
      <c r="V74" s="763">
        <v>0</v>
      </c>
      <c r="W74" s="806">
        <f t="shared" si="4"/>
        <v>138.65243461726843</v>
      </c>
      <c r="X74" s="806">
        <f t="shared" si="5"/>
        <v>55.372101790763438</v>
      </c>
      <c r="Y74" s="806">
        <f t="shared" si="6"/>
        <v>109.15076572288073</v>
      </c>
    </row>
    <row r="75" spans="1:25" ht="15.75">
      <c r="A75" s="250">
        <v>62</v>
      </c>
      <c r="B75" s="761" t="s">
        <v>1131</v>
      </c>
      <c r="C75" s="762">
        <f t="shared" si="1"/>
        <v>117906.11566783336</v>
      </c>
      <c r="D75" s="762">
        <v>6290</v>
      </c>
      <c r="E75" s="762">
        <v>0</v>
      </c>
      <c r="F75" s="762">
        <v>6290</v>
      </c>
      <c r="G75" s="762">
        <v>109950.09566783336</v>
      </c>
      <c r="H75" s="762">
        <v>104141.09566783336</v>
      </c>
      <c r="I75" s="762">
        <v>5809</v>
      </c>
      <c r="J75" s="762">
        <v>1666.02</v>
      </c>
      <c r="K75" s="762">
        <f t="shared" si="2"/>
        <v>163734.11961299999</v>
      </c>
      <c r="L75" s="762">
        <v>0</v>
      </c>
      <c r="M75" s="757"/>
      <c r="N75" s="762">
        <v>0</v>
      </c>
      <c r="O75" s="762">
        <v>139524</v>
      </c>
      <c r="P75" s="770">
        <v>66228.828666999994</v>
      </c>
      <c r="Q75" s="757"/>
      <c r="R75" s="762">
        <f t="shared" si="3"/>
        <v>7706.1196129999998</v>
      </c>
      <c r="S75" s="756">
        <v>4373.6546129999997</v>
      </c>
      <c r="T75" s="756">
        <v>3332.4650000000001</v>
      </c>
      <c r="U75" s="785">
        <v>16504</v>
      </c>
      <c r="V75" s="763">
        <v>0</v>
      </c>
      <c r="W75" s="806">
        <f t="shared" si="4"/>
        <v>138.86821619522593</v>
      </c>
      <c r="X75" s="806">
        <f t="shared" si="5"/>
        <v>0</v>
      </c>
      <c r="Y75" s="806">
        <f t="shared" si="6"/>
        <v>126.89757035001715</v>
      </c>
    </row>
    <row r="76" spans="1:25" ht="15.75">
      <c r="A76" s="250">
        <v>63</v>
      </c>
      <c r="B76" s="761" t="s">
        <v>1132</v>
      </c>
      <c r="C76" s="762">
        <f t="shared" si="1"/>
        <v>132444.10216483334</v>
      </c>
      <c r="D76" s="762">
        <v>10170</v>
      </c>
      <c r="E76" s="762">
        <v>0</v>
      </c>
      <c r="F76" s="762">
        <v>10170</v>
      </c>
      <c r="G76" s="762">
        <v>120713.98216483333</v>
      </c>
      <c r="H76" s="762">
        <v>103106.98216483333</v>
      </c>
      <c r="I76" s="762">
        <v>17607</v>
      </c>
      <c r="J76" s="762">
        <v>1560.12</v>
      </c>
      <c r="K76" s="762">
        <f t="shared" si="2"/>
        <v>175224.228129</v>
      </c>
      <c r="L76" s="762">
        <v>624.30599999999868</v>
      </c>
      <c r="M76" s="757"/>
      <c r="N76" s="762">
        <v>0</v>
      </c>
      <c r="O76" s="762">
        <v>135844</v>
      </c>
      <c r="P76" s="770">
        <v>73977.742102999997</v>
      </c>
      <c r="Q76" s="757"/>
      <c r="R76" s="762">
        <f t="shared" si="3"/>
        <v>19050.922128999999</v>
      </c>
      <c r="S76" s="756">
        <v>9888.7675290000006</v>
      </c>
      <c r="T76" s="756">
        <v>9162.1545999999998</v>
      </c>
      <c r="U76" s="785">
        <v>19705</v>
      </c>
      <c r="V76" s="763">
        <v>0</v>
      </c>
      <c r="W76" s="806">
        <f t="shared" si="4"/>
        <v>132.30051415269867</v>
      </c>
      <c r="X76" s="806">
        <f t="shared" si="5"/>
        <v>6.1387020648967425</v>
      </c>
      <c r="Y76" s="806">
        <f t="shared" si="6"/>
        <v>112.5337741029095</v>
      </c>
    </row>
    <row r="77" spans="1:25" ht="15.75">
      <c r="A77" s="250">
        <v>64</v>
      </c>
      <c r="B77" s="761" t="s">
        <v>1133</v>
      </c>
      <c r="C77" s="762">
        <f t="shared" si="1"/>
        <v>108166.32742583337</v>
      </c>
      <c r="D77" s="762">
        <v>457</v>
      </c>
      <c r="E77" s="762">
        <v>0</v>
      </c>
      <c r="F77" s="762">
        <v>457</v>
      </c>
      <c r="G77" s="762">
        <v>106151.44742583336</v>
      </c>
      <c r="H77" s="762">
        <v>98907.447425833365</v>
      </c>
      <c r="I77" s="762">
        <v>7244</v>
      </c>
      <c r="J77" s="762">
        <v>1557.88</v>
      </c>
      <c r="K77" s="762">
        <f t="shared" si="2"/>
        <v>147892.60320000001</v>
      </c>
      <c r="L77" s="762">
        <v>465.55100000000004</v>
      </c>
      <c r="M77" s="757"/>
      <c r="N77" s="762">
        <v>0</v>
      </c>
      <c r="O77" s="762">
        <v>130445</v>
      </c>
      <c r="P77" s="770">
        <v>72389.342189000003</v>
      </c>
      <c r="Q77" s="757"/>
      <c r="R77" s="762">
        <f t="shared" si="3"/>
        <v>4542.0522000000001</v>
      </c>
      <c r="S77" s="756">
        <v>200.03899999999999</v>
      </c>
      <c r="T77" s="756">
        <v>4342.0132000000003</v>
      </c>
      <c r="U77" s="785">
        <v>12440</v>
      </c>
      <c r="V77" s="763">
        <v>0</v>
      </c>
      <c r="W77" s="806">
        <f t="shared" si="4"/>
        <v>136.72702653365562</v>
      </c>
      <c r="X77" s="806">
        <f t="shared" si="5"/>
        <v>101.87111597374181</v>
      </c>
      <c r="Y77" s="806">
        <f t="shared" si="6"/>
        <v>122.88574782848838</v>
      </c>
    </row>
    <row r="78" spans="1:25" ht="15.75">
      <c r="A78" s="250">
        <v>65</v>
      </c>
      <c r="B78" s="761" t="s">
        <v>1134</v>
      </c>
      <c r="C78" s="762">
        <f t="shared" si="1"/>
        <v>128632.18695683332</v>
      </c>
      <c r="D78" s="762">
        <v>1227</v>
      </c>
      <c r="E78" s="762">
        <v>0</v>
      </c>
      <c r="F78" s="762">
        <v>1227</v>
      </c>
      <c r="G78" s="762">
        <v>125838.81695683333</v>
      </c>
      <c r="H78" s="762">
        <v>101871.81695683333</v>
      </c>
      <c r="I78" s="762">
        <v>23967</v>
      </c>
      <c r="J78" s="762">
        <v>1566.37</v>
      </c>
      <c r="K78" s="762">
        <f t="shared" si="2"/>
        <v>179882.5845</v>
      </c>
      <c r="L78" s="762">
        <v>269.56799999999998</v>
      </c>
      <c r="M78" s="757"/>
      <c r="N78" s="762">
        <v>0</v>
      </c>
      <c r="O78" s="762">
        <v>140169</v>
      </c>
      <c r="P78" s="770">
        <v>69211.416834000003</v>
      </c>
      <c r="Q78" s="757"/>
      <c r="R78" s="762">
        <f t="shared" si="3"/>
        <v>8436.0164999999997</v>
      </c>
      <c r="S78" s="756">
        <v>988.97900000000004</v>
      </c>
      <c r="T78" s="756">
        <v>7447.0374999999995</v>
      </c>
      <c r="U78" s="785">
        <v>31008</v>
      </c>
      <c r="V78" s="763">
        <v>0</v>
      </c>
      <c r="W78" s="806">
        <f t="shared" si="4"/>
        <v>139.84259208806378</v>
      </c>
      <c r="X78" s="806">
        <f t="shared" si="5"/>
        <v>21.96968215158924</v>
      </c>
      <c r="Y78" s="806">
        <f t="shared" si="6"/>
        <v>111.38772867523252</v>
      </c>
    </row>
  </sheetData>
  <mergeCells count="39">
    <mergeCell ref="W6:Y6"/>
    <mergeCell ref="F9:F11"/>
    <mergeCell ref="V9:V11"/>
    <mergeCell ref="R10:R11"/>
    <mergeCell ref="A7:A11"/>
    <mergeCell ref="B7:B11"/>
    <mergeCell ref="C7:J7"/>
    <mergeCell ref="K7:V7"/>
    <mergeCell ref="D9:D11"/>
    <mergeCell ref="G9:G11"/>
    <mergeCell ref="J9:J11"/>
    <mergeCell ref="L9:N9"/>
    <mergeCell ref="O9:Q9"/>
    <mergeCell ref="L10:L11"/>
    <mergeCell ref="M10:N10"/>
    <mergeCell ref="O10:O11"/>
    <mergeCell ref="H9:H11"/>
    <mergeCell ref="I9:I11"/>
    <mergeCell ref="W8:Y8"/>
    <mergeCell ref="P10:Q10"/>
    <mergeCell ref="U9:U11"/>
    <mergeCell ref="R9:T9"/>
    <mergeCell ref="S10:T10"/>
    <mergeCell ref="E5:I5"/>
    <mergeCell ref="T1:X1"/>
    <mergeCell ref="E9:E11"/>
    <mergeCell ref="W5:Y5"/>
    <mergeCell ref="A1:C1"/>
    <mergeCell ref="J1:L1"/>
    <mergeCell ref="A2:Y2"/>
    <mergeCell ref="A3:Y3"/>
    <mergeCell ref="W7:Y7"/>
    <mergeCell ref="W9:W11"/>
    <mergeCell ref="X9:X11"/>
    <mergeCell ref="Y9:Y11"/>
    <mergeCell ref="C8:C11"/>
    <mergeCell ref="D8:J8"/>
    <mergeCell ref="K8:K11"/>
    <mergeCell ref="L8:V8"/>
  </mergeCells>
  <printOptions horizontalCentered="1"/>
  <pageMargins left="0.59055118110236227" right="0.39370078740157483" top="0.59055118110236227" bottom="0.59055118110236227" header="0.31496062992125984" footer="0.31496062992125984"/>
  <pageSetup paperSize="9" scale="55" orientation="landscape" r:id="rId1"/>
  <headerFooter>
    <oddFooter>&amp;C&amp;P</oddFooter>
  </headerFooter>
  <colBreaks count="1" manualBreakCount="1">
    <brk id="25" max="77"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79"/>
  <sheetViews>
    <sheetView zoomScaleNormal="100" workbookViewId="0">
      <selection activeCell="J7" sqref="J7:J12"/>
    </sheetView>
  </sheetViews>
  <sheetFormatPr defaultColWidth="11.5703125" defaultRowHeight="15.75"/>
  <cols>
    <col min="1" max="1" width="6" style="4" customWidth="1"/>
    <col min="2" max="2" width="16.7109375" style="4" customWidth="1"/>
    <col min="3" max="3" width="11.28515625" style="4" customWidth="1"/>
    <col min="4" max="4" width="11" style="4" customWidth="1"/>
    <col min="5" max="5" width="10" style="4" customWidth="1"/>
    <col min="6" max="6" width="9.140625" style="4" customWidth="1"/>
    <col min="7" max="7" width="9.5703125" style="4" customWidth="1"/>
    <col min="8" max="8" width="9" style="4" customWidth="1"/>
    <col min="9" max="9" width="9.140625" style="747" customWidth="1"/>
    <col min="10" max="10" width="10.28515625" style="747" customWidth="1"/>
    <col min="11" max="11" width="12.5703125" style="747" customWidth="1"/>
    <col min="12" max="12" width="12" style="747" customWidth="1"/>
    <col min="13" max="13" width="13" style="747" customWidth="1"/>
    <col min="14" max="14" width="9.42578125" style="747" customWidth="1"/>
    <col min="15" max="15" width="11.28515625" style="747" customWidth="1"/>
    <col min="16" max="16" width="10.28515625" style="747" customWidth="1"/>
    <col min="17" max="17" width="12" style="747" customWidth="1"/>
    <col min="18" max="18" width="11.7109375" style="747" customWidth="1"/>
    <col min="19" max="19" width="9" style="4" customWidth="1"/>
    <col min="20" max="20" width="9.42578125" style="4" customWidth="1"/>
    <col min="21" max="21" width="9.28515625" style="4" customWidth="1"/>
    <col min="22" max="22" width="8.28515625" style="4" customWidth="1"/>
    <col min="23" max="23" width="10.7109375" style="4" customWidth="1"/>
    <col min="24" max="24" width="9.28515625" style="4" customWidth="1"/>
    <col min="25" max="25" width="8.42578125" style="4" customWidth="1"/>
    <col min="26" max="26" width="9.285156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967"/>
      <c r="B1" s="967"/>
      <c r="C1" s="967"/>
      <c r="T1" s="968" t="s">
        <v>437</v>
      </c>
      <c r="U1" s="968"/>
      <c r="V1" s="968"/>
      <c r="W1" s="968"/>
      <c r="X1" s="968"/>
      <c r="Y1" s="968"/>
      <c r="Z1" s="968"/>
    </row>
    <row r="2" spans="1:26" s="95" customFormat="1" ht="18.75">
      <c r="A2" s="969" t="s">
        <v>1220</v>
      </c>
      <c r="B2" s="969"/>
      <c r="C2" s="969"/>
      <c r="D2" s="969"/>
      <c r="E2" s="969"/>
      <c r="F2" s="969"/>
      <c r="G2" s="969"/>
      <c r="H2" s="969"/>
      <c r="I2" s="969"/>
      <c r="J2" s="969"/>
      <c r="K2" s="969"/>
      <c r="L2" s="969"/>
      <c r="M2" s="969"/>
      <c r="N2" s="969"/>
      <c r="O2" s="969"/>
      <c r="P2" s="969"/>
      <c r="Q2" s="969"/>
      <c r="R2" s="969"/>
      <c r="S2" s="969"/>
      <c r="T2" s="969"/>
      <c r="U2" s="969"/>
      <c r="V2" s="969"/>
      <c r="W2" s="969"/>
      <c r="X2" s="969"/>
      <c r="Y2" s="969"/>
      <c r="Z2" s="969"/>
    </row>
    <row r="3" spans="1:26" s="428" customFormat="1" ht="16.5">
      <c r="A3" s="914" t="e">
        <f>#REF!</f>
        <v>#REF!</v>
      </c>
      <c r="B3" s="914"/>
      <c r="C3" s="914"/>
      <c r="D3" s="914"/>
      <c r="E3" s="914"/>
      <c r="F3" s="914"/>
      <c r="G3" s="914"/>
      <c r="H3" s="914"/>
      <c r="I3" s="914"/>
      <c r="J3" s="914"/>
      <c r="K3" s="914"/>
      <c r="L3" s="914"/>
      <c r="M3" s="914"/>
      <c r="N3" s="914"/>
      <c r="O3" s="914"/>
      <c r="P3" s="914"/>
      <c r="Q3" s="914"/>
      <c r="R3" s="914"/>
      <c r="S3" s="914"/>
      <c r="T3" s="914"/>
      <c r="U3" s="914"/>
      <c r="V3" s="914"/>
      <c r="W3" s="914"/>
      <c r="X3" s="914"/>
      <c r="Y3" s="914"/>
      <c r="Z3" s="914"/>
    </row>
    <row r="4" spans="1:26">
      <c r="C4" s="20"/>
      <c r="T4" s="951" t="s">
        <v>148</v>
      </c>
      <c r="U4" s="951"/>
      <c r="V4" s="951"/>
      <c r="W4" s="951"/>
      <c r="X4" s="951"/>
      <c r="Y4" s="951"/>
      <c r="Z4" s="951"/>
    </row>
    <row r="5" spans="1:26">
      <c r="A5" s="1030" t="s">
        <v>94</v>
      </c>
      <c r="B5" s="1030" t="s">
        <v>213</v>
      </c>
      <c r="C5" s="1030" t="s">
        <v>68</v>
      </c>
      <c r="D5" s="1030"/>
      <c r="E5" s="1030"/>
      <c r="F5" s="1030"/>
      <c r="G5" s="1030"/>
      <c r="H5" s="1030"/>
      <c r="I5" s="1030"/>
      <c r="J5" s="1030"/>
      <c r="K5" s="1029" t="s">
        <v>69</v>
      </c>
      <c r="L5" s="1029"/>
      <c r="M5" s="1029"/>
      <c r="N5" s="1029"/>
      <c r="O5" s="1029"/>
      <c r="P5" s="1029"/>
      <c r="Q5" s="1029"/>
      <c r="R5" s="1029"/>
      <c r="S5" s="1030" t="s">
        <v>70</v>
      </c>
      <c r="T5" s="1030"/>
      <c r="U5" s="1030"/>
      <c r="V5" s="1030"/>
      <c r="W5" s="1030"/>
      <c r="X5" s="1030"/>
      <c r="Y5" s="1030"/>
      <c r="Z5" s="1030"/>
    </row>
    <row r="6" spans="1:26">
      <c r="A6" s="1030"/>
      <c r="B6" s="1030"/>
      <c r="C6" s="1030" t="s">
        <v>214</v>
      </c>
      <c r="D6" s="1030" t="s">
        <v>438</v>
      </c>
      <c r="E6" s="1030" t="s">
        <v>439</v>
      </c>
      <c r="F6" s="1030"/>
      <c r="G6" s="1030"/>
      <c r="H6" s="1030"/>
      <c r="I6" s="1030"/>
      <c r="J6" s="1030"/>
      <c r="K6" s="1029" t="s">
        <v>214</v>
      </c>
      <c r="L6" s="1029" t="s">
        <v>438</v>
      </c>
      <c r="M6" s="1029" t="s">
        <v>439</v>
      </c>
      <c r="N6" s="1029"/>
      <c r="O6" s="1029"/>
      <c r="P6" s="1029"/>
      <c r="Q6" s="1029"/>
      <c r="R6" s="1029"/>
      <c r="S6" s="1030" t="s">
        <v>214</v>
      </c>
      <c r="T6" s="1030" t="s">
        <v>440</v>
      </c>
      <c r="U6" s="1030" t="s">
        <v>439</v>
      </c>
      <c r="V6" s="1030"/>
      <c r="W6" s="1030"/>
      <c r="X6" s="1030"/>
      <c r="Y6" s="1030"/>
      <c r="Z6" s="1030"/>
    </row>
    <row r="7" spans="1:26">
      <c r="A7" s="1030"/>
      <c r="B7" s="1030"/>
      <c r="C7" s="1030"/>
      <c r="D7" s="1030"/>
      <c r="E7" s="1030" t="s">
        <v>214</v>
      </c>
      <c r="F7" s="1030"/>
      <c r="G7" s="1030"/>
      <c r="H7" s="1030" t="s">
        <v>441</v>
      </c>
      <c r="I7" s="1029" t="s">
        <v>442</v>
      </c>
      <c r="J7" s="1029" t="s">
        <v>443</v>
      </c>
      <c r="K7" s="1029"/>
      <c r="L7" s="1029"/>
      <c r="M7" s="1029" t="s">
        <v>214</v>
      </c>
      <c r="N7" s="1029" t="s">
        <v>444</v>
      </c>
      <c r="O7" s="1029"/>
      <c r="P7" s="1029" t="s">
        <v>441</v>
      </c>
      <c r="Q7" s="1029" t="s">
        <v>442</v>
      </c>
      <c r="R7" s="1029" t="s">
        <v>443</v>
      </c>
      <c r="S7" s="1030"/>
      <c r="T7" s="1030"/>
      <c r="U7" s="1030" t="s">
        <v>214</v>
      </c>
      <c r="V7" s="1030" t="s">
        <v>444</v>
      </c>
      <c r="W7" s="1030"/>
      <c r="X7" s="1030" t="s">
        <v>441</v>
      </c>
      <c r="Y7" s="1030" t="s">
        <v>442</v>
      </c>
      <c r="Z7" s="1030" t="s">
        <v>443</v>
      </c>
    </row>
    <row r="8" spans="1:26">
      <c r="A8" s="1030"/>
      <c r="B8" s="1030"/>
      <c r="C8" s="1030"/>
      <c r="D8" s="1030"/>
      <c r="E8" s="1030"/>
      <c r="F8" s="1030" t="s">
        <v>445</v>
      </c>
      <c r="G8" s="1030" t="s">
        <v>446</v>
      </c>
      <c r="H8" s="1030"/>
      <c r="I8" s="1029"/>
      <c r="J8" s="1029"/>
      <c r="K8" s="1029"/>
      <c r="L8" s="1029"/>
      <c r="M8" s="1029"/>
      <c r="N8" s="1029" t="s">
        <v>445</v>
      </c>
      <c r="O8" s="1029" t="s">
        <v>446</v>
      </c>
      <c r="P8" s="1029"/>
      <c r="Q8" s="1029"/>
      <c r="R8" s="1029"/>
      <c r="S8" s="1030"/>
      <c r="T8" s="1030"/>
      <c r="U8" s="1030"/>
      <c r="V8" s="1030" t="s">
        <v>445</v>
      </c>
      <c r="W8" s="1030" t="s">
        <v>446</v>
      </c>
      <c r="X8" s="1030"/>
      <c r="Y8" s="1030"/>
      <c r="Z8" s="1030"/>
    </row>
    <row r="9" spans="1:26">
      <c r="A9" s="1030"/>
      <c r="B9" s="1030"/>
      <c r="C9" s="1030"/>
      <c r="D9" s="1030"/>
      <c r="E9" s="1030"/>
      <c r="F9" s="1030"/>
      <c r="G9" s="1030"/>
      <c r="H9" s="1030"/>
      <c r="I9" s="1029"/>
      <c r="J9" s="1029"/>
      <c r="K9" s="1029"/>
      <c r="L9" s="1029"/>
      <c r="M9" s="1029"/>
      <c r="N9" s="1029"/>
      <c r="O9" s="1029"/>
      <c r="P9" s="1029"/>
      <c r="Q9" s="1029"/>
      <c r="R9" s="1029"/>
      <c r="S9" s="1030"/>
      <c r="T9" s="1030"/>
      <c r="U9" s="1030"/>
      <c r="V9" s="1030"/>
      <c r="W9" s="1030"/>
      <c r="X9" s="1030"/>
      <c r="Y9" s="1030"/>
      <c r="Z9" s="1030"/>
    </row>
    <row r="10" spans="1:26">
      <c r="A10" s="1030"/>
      <c r="B10" s="1030"/>
      <c r="C10" s="1030"/>
      <c r="D10" s="1030"/>
      <c r="E10" s="1030"/>
      <c r="F10" s="1030"/>
      <c r="G10" s="1030"/>
      <c r="H10" s="1030"/>
      <c r="I10" s="1029"/>
      <c r="J10" s="1029"/>
      <c r="K10" s="1029"/>
      <c r="L10" s="1029"/>
      <c r="M10" s="1029"/>
      <c r="N10" s="1029"/>
      <c r="O10" s="1029"/>
      <c r="P10" s="1029"/>
      <c r="Q10" s="1029"/>
      <c r="R10" s="1029"/>
      <c r="S10" s="1030"/>
      <c r="T10" s="1030"/>
      <c r="U10" s="1030"/>
      <c r="V10" s="1030"/>
      <c r="W10" s="1030"/>
      <c r="X10" s="1030"/>
      <c r="Y10" s="1030"/>
      <c r="Z10" s="1030"/>
    </row>
    <row r="11" spans="1:26">
      <c r="A11" s="1030"/>
      <c r="B11" s="1030"/>
      <c r="C11" s="1030"/>
      <c r="D11" s="1030"/>
      <c r="E11" s="1030"/>
      <c r="F11" s="1030"/>
      <c r="G11" s="1030"/>
      <c r="H11" s="1030"/>
      <c r="I11" s="1029"/>
      <c r="J11" s="1029"/>
      <c r="K11" s="1029"/>
      <c r="L11" s="1029"/>
      <c r="M11" s="1029"/>
      <c r="N11" s="1029"/>
      <c r="O11" s="1029"/>
      <c r="P11" s="1029"/>
      <c r="Q11" s="1029"/>
      <c r="R11" s="1029"/>
      <c r="S11" s="1030"/>
      <c r="T11" s="1030"/>
      <c r="U11" s="1030"/>
      <c r="V11" s="1030"/>
      <c r="W11" s="1030"/>
      <c r="X11" s="1030"/>
      <c r="Y11" s="1030"/>
      <c r="Z11" s="1030"/>
    </row>
    <row r="12" spans="1:26" ht="50.25" customHeight="1">
      <c r="A12" s="1030"/>
      <c r="B12" s="1030"/>
      <c r="C12" s="1030"/>
      <c r="D12" s="1030"/>
      <c r="E12" s="1030"/>
      <c r="F12" s="1030"/>
      <c r="G12" s="1030"/>
      <c r="H12" s="1030"/>
      <c r="I12" s="1029"/>
      <c r="J12" s="1029"/>
      <c r="K12" s="1029"/>
      <c r="L12" s="1029"/>
      <c r="M12" s="1029"/>
      <c r="N12" s="1029"/>
      <c r="O12" s="1029"/>
      <c r="P12" s="1029"/>
      <c r="Q12" s="1029"/>
      <c r="R12" s="1029"/>
      <c r="S12" s="1030"/>
      <c r="T12" s="1030"/>
      <c r="U12" s="1030"/>
      <c r="V12" s="1030"/>
      <c r="W12" s="1030"/>
      <c r="X12" s="1030"/>
      <c r="Y12" s="1030"/>
      <c r="Z12" s="1030"/>
    </row>
    <row r="13" spans="1:26" s="867" customFormat="1" ht="21.75" customHeight="1">
      <c r="A13" s="865" t="s">
        <v>12</v>
      </c>
      <c r="B13" s="865" t="s">
        <v>13</v>
      </c>
      <c r="C13" s="865">
        <v>1</v>
      </c>
      <c r="D13" s="865">
        <v>2</v>
      </c>
      <c r="E13" s="865" t="s">
        <v>447</v>
      </c>
      <c r="F13" s="865">
        <v>4</v>
      </c>
      <c r="G13" s="865">
        <v>5</v>
      </c>
      <c r="H13" s="865">
        <v>6</v>
      </c>
      <c r="I13" s="866">
        <v>7</v>
      </c>
      <c r="J13" s="866">
        <v>8</v>
      </c>
      <c r="K13" s="866">
        <v>9</v>
      </c>
      <c r="L13" s="866">
        <v>10</v>
      </c>
      <c r="M13" s="866" t="s">
        <v>448</v>
      </c>
      <c r="N13" s="866">
        <v>12</v>
      </c>
      <c r="O13" s="866">
        <v>13</v>
      </c>
      <c r="P13" s="866">
        <v>14</v>
      </c>
      <c r="Q13" s="866">
        <v>15</v>
      </c>
      <c r="R13" s="866">
        <v>16</v>
      </c>
      <c r="S13" s="865" t="s">
        <v>449</v>
      </c>
      <c r="T13" s="865" t="s">
        <v>450</v>
      </c>
      <c r="U13" s="865" t="s">
        <v>451</v>
      </c>
      <c r="V13" s="865" t="s">
        <v>452</v>
      </c>
      <c r="W13" s="865" t="s">
        <v>453</v>
      </c>
      <c r="X13" s="865" t="s">
        <v>454</v>
      </c>
      <c r="Y13" s="865" t="s">
        <v>455</v>
      </c>
      <c r="Z13" s="865" t="s">
        <v>456</v>
      </c>
    </row>
    <row r="14" spans="1:26" s="3" customFormat="1">
      <c r="A14" s="789"/>
      <c r="B14" s="789" t="s">
        <v>233</v>
      </c>
      <c r="C14" s="807">
        <f>SUM(C15:C79)</f>
        <v>8211391</v>
      </c>
      <c r="D14" s="807">
        <f t="shared" ref="D14:R14" si="0">SUM(D15:D79)</f>
        <v>7784212</v>
      </c>
      <c r="E14" s="807">
        <f t="shared" si="0"/>
        <v>427179</v>
      </c>
      <c r="F14" s="807">
        <f t="shared" si="0"/>
        <v>0</v>
      </c>
      <c r="G14" s="807">
        <f t="shared" si="0"/>
        <v>427179</v>
      </c>
      <c r="H14" s="807">
        <f t="shared" si="0"/>
        <v>0</v>
      </c>
      <c r="I14" s="808">
        <f t="shared" si="0"/>
        <v>0</v>
      </c>
      <c r="J14" s="808">
        <f t="shared" si="0"/>
        <v>0</v>
      </c>
      <c r="K14" s="808">
        <f t="shared" si="0"/>
        <v>12064722.920000002</v>
      </c>
      <c r="L14" s="808">
        <f t="shared" si="0"/>
        <v>7726187.5599999977</v>
      </c>
      <c r="M14" s="808">
        <f t="shared" si="0"/>
        <v>4338535.3600000003</v>
      </c>
      <c r="N14" s="808">
        <f t="shared" si="0"/>
        <v>0</v>
      </c>
      <c r="O14" s="808">
        <f t="shared" si="0"/>
        <v>4338535.3600000003</v>
      </c>
      <c r="P14" s="808">
        <f t="shared" si="0"/>
        <v>0</v>
      </c>
      <c r="Q14" s="808">
        <f t="shared" si="0"/>
        <v>3776610.36</v>
      </c>
      <c r="R14" s="808">
        <f t="shared" si="0"/>
        <v>561925</v>
      </c>
      <c r="S14" s="809">
        <f t="shared" ref="S14:S45" si="1">K14/C14</f>
        <v>1.4692666467837181</v>
      </c>
      <c r="T14" s="809">
        <f t="shared" ref="T14:T45" si="2">L14/D14</f>
        <v>0.99254588133005595</v>
      </c>
      <c r="U14" s="809">
        <f t="shared" ref="U14:U45" si="3">M14/E14</f>
        <v>10.156246819249075</v>
      </c>
      <c r="V14" s="809"/>
      <c r="W14" s="809">
        <f>O14/G14*100</f>
        <v>1015.6246819249075</v>
      </c>
      <c r="X14" s="809"/>
      <c r="Y14" s="809"/>
      <c r="Z14" s="810"/>
    </row>
    <row r="15" spans="1:26">
      <c r="A15" s="790">
        <v>1</v>
      </c>
      <c r="B15" s="811" t="s">
        <v>1070</v>
      </c>
      <c r="C15" s="812">
        <f t="shared" ref="C15:C78" si="4">D15+E15</f>
        <v>266049</v>
      </c>
      <c r="D15" s="813">
        <v>262332</v>
      </c>
      <c r="E15" s="812">
        <f t="shared" ref="E15:E78" si="5">G15+F15</f>
        <v>3717</v>
      </c>
      <c r="F15" s="812"/>
      <c r="G15" s="812">
        <v>3717</v>
      </c>
      <c r="H15" s="812"/>
      <c r="I15" s="814"/>
      <c r="J15" s="814"/>
      <c r="K15" s="814">
        <f t="shared" ref="K15:K78" si="6">L15+M15</f>
        <v>364283.7</v>
      </c>
      <c r="L15" s="815">
        <v>262357</v>
      </c>
      <c r="M15" s="814">
        <f t="shared" ref="M15:M78" si="7">N15+O15</f>
        <v>101926.7</v>
      </c>
      <c r="N15" s="814"/>
      <c r="O15" s="814">
        <v>101926.7</v>
      </c>
      <c r="P15" s="814"/>
      <c r="Q15" s="814">
        <f>O15-R15</f>
        <v>99754.7</v>
      </c>
      <c r="R15" s="814">
        <v>2172</v>
      </c>
      <c r="S15" s="816">
        <f t="shared" si="1"/>
        <v>1.3692353664174646</v>
      </c>
      <c r="T15" s="816">
        <f t="shared" si="2"/>
        <v>1.0000952990866536</v>
      </c>
      <c r="U15" s="816">
        <f t="shared" si="3"/>
        <v>27.421764864137746</v>
      </c>
      <c r="V15" s="816"/>
      <c r="W15" s="816">
        <f>O15/G15*100</f>
        <v>2742.1764864137745</v>
      </c>
      <c r="X15" s="816"/>
      <c r="Y15" s="816"/>
      <c r="Z15" s="817"/>
    </row>
    <row r="16" spans="1:26">
      <c r="A16" s="790">
        <v>2</v>
      </c>
      <c r="B16" s="818" t="s">
        <v>1071</v>
      </c>
      <c r="C16" s="812">
        <f t="shared" si="4"/>
        <v>124671</v>
      </c>
      <c r="D16" s="813">
        <v>122731</v>
      </c>
      <c r="E16" s="812">
        <f t="shared" si="5"/>
        <v>1940</v>
      </c>
      <c r="F16" s="812"/>
      <c r="G16" s="812">
        <v>1940</v>
      </c>
      <c r="H16" s="812"/>
      <c r="I16" s="814"/>
      <c r="J16" s="814"/>
      <c r="K16" s="814">
        <f t="shared" si="6"/>
        <v>178313.38</v>
      </c>
      <c r="L16" s="815">
        <v>121376</v>
      </c>
      <c r="M16" s="814">
        <f t="shared" si="7"/>
        <v>56937.38</v>
      </c>
      <c r="N16" s="814"/>
      <c r="O16" s="814">
        <v>56937.38</v>
      </c>
      <c r="P16" s="814"/>
      <c r="Q16" s="814">
        <f t="shared" ref="Q16:Q79" si="8">O16-R16</f>
        <v>53749.38</v>
      </c>
      <c r="R16" s="814">
        <v>3188</v>
      </c>
      <c r="S16" s="816">
        <f t="shared" si="1"/>
        <v>1.430271514626497</v>
      </c>
      <c r="T16" s="816">
        <f t="shared" si="2"/>
        <v>0.98895959456046145</v>
      </c>
      <c r="U16" s="816">
        <f t="shared" si="3"/>
        <v>29.349164948453605</v>
      </c>
      <c r="V16" s="816"/>
      <c r="W16" s="816">
        <f>O16/G16*100</f>
        <v>2934.9164948453604</v>
      </c>
      <c r="X16" s="816"/>
      <c r="Y16" s="816"/>
      <c r="Z16" s="817"/>
    </row>
    <row r="17" spans="1:26">
      <c r="A17" s="819">
        <v>3</v>
      </c>
      <c r="B17" s="820" t="s">
        <v>1072</v>
      </c>
      <c r="C17" s="812">
        <f t="shared" si="4"/>
        <v>115300</v>
      </c>
      <c r="D17" s="813">
        <v>113164</v>
      </c>
      <c r="E17" s="812">
        <f t="shared" si="5"/>
        <v>2136</v>
      </c>
      <c r="F17" s="812"/>
      <c r="G17" s="812">
        <v>2136</v>
      </c>
      <c r="H17" s="812"/>
      <c r="I17" s="814"/>
      <c r="J17" s="814"/>
      <c r="K17" s="814">
        <f t="shared" si="6"/>
        <v>161393.4</v>
      </c>
      <c r="L17" s="815">
        <v>111148.3</v>
      </c>
      <c r="M17" s="814">
        <f t="shared" si="7"/>
        <v>50245.1</v>
      </c>
      <c r="N17" s="814"/>
      <c r="O17" s="814">
        <v>50245.1</v>
      </c>
      <c r="P17" s="814"/>
      <c r="Q17" s="814">
        <f t="shared" si="8"/>
        <v>48310.1</v>
      </c>
      <c r="R17" s="814">
        <v>1935</v>
      </c>
      <c r="S17" s="816">
        <f t="shared" si="1"/>
        <v>1.3997692974848222</v>
      </c>
      <c r="T17" s="816">
        <f t="shared" si="2"/>
        <v>0.98218779823972291</v>
      </c>
      <c r="U17" s="816">
        <f t="shared" si="3"/>
        <v>23.522986891385766</v>
      </c>
      <c r="V17" s="816"/>
      <c r="W17" s="816">
        <f t="shared" ref="W17:W79" si="9">O17/G17*100</f>
        <v>2352.2986891385767</v>
      </c>
      <c r="X17" s="816"/>
      <c r="Y17" s="816"/>
      <c r="Z17" s="817"/>
    </row>
    <row r="18" spans="1:26">
      <c r="A18" s="790">
        <v>4</v>
      </c>
      <c r="B18" s="821" t="s">
        <v>1073</v>
      </c>
      <c r="C18" s="812">
        <f t="shared" si="4"/>
        <v>114453</v>
      </c>
      <c r="D18" s="813">
        <v>109276</v>
      </c>
      <c r="E18" s="812">
        <f t="shared" si="5"/>
        <v>5177</v>
      </c>
      <c r="F18" s="812"/>
      <c r="G18" s="812">
        <v>5177</v>
      </c>
      <c r="H18" s="812"/>
      <c r="I18" s="814"/>
      <c r="J18" s="814"/>
      <c r="K18" s="814">
        <f t="shared" si="6"/>
        <v>168475.74</v>
      </c>
      <c r="L18" s="815">
        <v>108121</v>
      </c>
      <c r="M18" s="814">
        <f t="shared" si="7"/>
        <v>60354.74</v>
      </c>
      <c r="N18" s="814"/>
      <c r="O18" s="814">
        <v>60354.74</v>
      </c>
      <c r="P18" s="814"/>
      <c r="Q18" s="814">
        <f t="shared" si="8"/>
        <v>59498.74</v>
      </c>
      <c r="R18" s="814">
        <v>856</v>
      </c>
      <c r="S18" s="816">
        <f t="shared" si="1"/>
        <v>1.4720080731828784</v>
      </c>
      <c r="T18" s="816">
        <f t="shared" si="2"/>
        <v>0.98943043303195577</v>
      </c>
      <c r="U18" s="816">
        <f t="shared" si="3"/>
        <v>11.658246088468225</v>
      </c>
      <c r="V18" s="816"/>
      <c r="W18" s="816">
        <f t="shared" si="9"/>
        <v>1165.8246088468225</v>
      </c>
      <c r="X18" s="816"/>
      <c r="Y18" s="816"/>
      <c r="Z18" s="817"/>
    </row>
    <row r="19" spans="1:26">
      <c r="A19" s="819">
        <v>5</v>
      </c>
      <c r="B19" s="822" t="s">
        <v>1074</v>
      </c>
      <c r="C19" s="812">
        <f t="shared" si="4"/>
        <v>115787</v>
      </c>
      <c r="D19" s="813">
        <v>106800</v>
      </c>
      <c r="E19" s="812">
        <f t="shared" si="5"/>
        <v>8987</v>
      </c>
      <c r="F19" s="812"/>
      <c r="G19" s="812">
        <v>8987</v>
      </c>
      <c r="H19" s="812"/>
      <c r="I19" s="814"/>
      <c r="J19" s="814"/>
      <c r="K19" s="814">
        <f t="shared" si="6"/>
        <v>164245.34</v>
      </c>
      <c r="L19" s="815">
        <v>106075</v>
      </c>
      <c r="M19" s="814">
        <f t="shared" si="7"/>
        <v>58170.34</v>
      </c>
      <c r="N19" s="814"/>
      <c r="O19" s="814">
        <v>58170.34</v>
      </c>
      <c r="P19" s="814"/>
      <c r="Q19" s="814">
        <f t="shared" si="8"/>
        <v>48902.34</v>
      </c>
      <c r="R19" s="814">
        <v>9268</v>
      </c>
      <c r="S19" s="816">
        <f t="shared" si="1"/>
        <v>1.4185127864095277</v>
      </c>
      <c r="T19" s="816">
        <f t="shared" si="2"/>
        <v>0.99321161048689144</v>
      </c>
      <c r="U19" s="816">
        <f t="shared" si="3"/>
        <v>6.4727205964170462</v>
      </c>
      <c r="V19" s="816"/>
      <c r="W19" s="816">
        <f t="shared" si="9"/>
        <v>647.27205964170457</v>
      </c>
      <c r="X19" s="816"/>
      <c r="Y19" s="816"/>
      <c r="Z19" s="817"/>
    </row>
    <row r="20" spans="1:26">
      <c r="A20" s="790">
        <v>6</v>
      </c>
      <c r="B20" s="821" t="s">
        <v>1075</v>
      </c>
      <c r="C20" s="812">
        <f t="shared" si="4"/>
        <v>111921</v>
      </c>
      <c r="D20" s="813">
        <v>102396</v>
      </c>
      <c r="E20" s="812">
        <f t="shared" si="5"/>
        <v>9525</v>
      </c>
      <c r="F20" s="812"/>
      <c r="G20" s="812">
        <v>9525</v>
      </c>
      <c r="H20" s="812"/>
      <c r="I20" s="814"/>
      <c r="J20" s="814"/>
      <c r="K20" s="814">
        <f t="shared" si="6"/>
        <v>191024.16</v>
      </c>
      <c r="L20" s="815">
        <v>101242</v>
      </c>
      <c r="M20" s="814">
        <f t="shared" si="7"/>
        <v>89782.16</v>
      </c>
      <c r="N20" s="814"/>
      <c r="O20" s="814">
        <v>89782.16</v>
      </c>
      <c r="P20" s="814"/>
      <c r="Q20" s="814">
        <f t="shared" si="8"/>
        <v>82861.16</v>
      </c>
      <c r="R20" s="814">
        <v>6921</v>
      </c>
      <c r="S20" s="816">
        <f t="shared" si="1"/>
        <v>1.7067767443107191</v>
      </c>
      <c r="T20" s="816">
        <f t="shared" si="2"/>
        <v>0.98873002851673897</v>
      </c>
      <c r="U20" s="816">
        <f t="shared" si="3"/>
        <v>9.4259485564304466</v>
      </c>
      <c r="V20" s="816"/>
      <c r="W20" s="816">
        <f t="shared" si="9"/>
        <v>942.59485564304464</v>
      </c>
      <c r="X20" s="816"/>
      <c r="Y20" s="816"/>
      <c r="Z20" s="817"/>
    </row>
    <row r="21" spans="1:26">
      <c r="A21" s="819">
        <v>7</v>
      </c>
      <c r="B21" s="823" t="s">
        <v>1076</v>
      </c>
      <c r="C21" s="812">
        <f t="shared" si="4"/>
        <v>66902</v>
      </c>
      <c r="D21" s="813">
        <v>60408</v>
      </c>
      <c r="E21" s="812">
        <f t="shared" si="5"/>
        <v>6494</v>
      </c>
      <c r="F21" s="812"/>
      <c r="G21" s="812">
        <v>6494</v>
      </c>
      <c r="H21" s="812"/>
      <c r="I21" s="814"/>
      <c r="J21" s="814"/>
      <c r="K21" s="814">
        <f t="shared" si="6"/>
        <v>89574.32</v>
      </c>
      <c r="L21" s="815">
        <v>59254</v>
      </c>
      <c r="M21" s="814">
        <f t="shared" si="7"/>
        <v>30320.32</v>
      </c>
      <c r="N21" s="814"/>
      <c r="O21" s="814">
        <v>30320.32</v>
      </c>
      <c r="P21" s="814"/>
      <c r="Q21" s="814">
        <f t="shared" si="8"/>
        <v>28918.32</v>
      </c>
      <c r="R21" s="814">
        <v>1402</v>
      </c>
      <c r="S21" s="816">
        <f t="shared" si="1"/>
        <v>1.3388885235120027</v>
      </c>
      <c r="T21" s="816">
        <f t="shared" si="2"/>
        <v>0.98089656999072972</v>
      </c>
      <c r="U21" s="816">
        <f t="shared" si="3"/>
        <v>4.6689744379427163</v>
      </c>
      <c r="V21" s="816"/>
      <c r="W21" s="816">
        <f t="shared" si="9"/>
        <v>466.89744379427162</v>
      </c>
      <c r="X21" s="816"/>
      <c r="Y21" s="816"/>
      <c r="Z21" s="817"/>
    </row>
    <row r="22" spans="1:26">
      <c r="A22" s="790">
        <v>8</v>
      </c>
      <c r="B22" s="821" t="s">
        <v>1077</v>
      </c>
      <c r="C22" s="812">
        <f t="shared" si="4"/>
        <v>90406</v>
      </c>
      <c r="D22" s="813">
        <v>82007</v>
      </c>
      <c r="E22" s="812">
        <f t="shared" si="5"/>
        <v>8399</v>
      </c>
      <c r="F22" s="812"/>
      <c r="G22" s="812">
        <v>8399</v>
      </c>
      <c r="H22" s="812"/>
      <c r="I22" s="814"/>
      <c r="J22" s="814"/>
      <c r="K22" s="814">
        <f t="shared" si="6"/>
        <v>134554.29999999999</v>
      </c>
      <c r="L22" s="815">
        <v>80623</v>
      </c>
      <c r="M22" s="814">
        <f t="shared" si="7"/>
        <v>53931.3</v>
      </c>
      <c r="N22" s="814"/>
      <c r="O22" s="814">
        <v>53931.3</v>
      </c>
      <c r="P22" s="814"/>
      <c r="Q22" s="814">
        <f t="shared" si="8"/>
        <v>51321.3</v>
      </c>
      <c r="R22" s="814">
        <v>2610</v>
      </c>
      <c r="S22" s="816">
        <f t="shared" si="1"/>
        <v>1.4883337389111342</v>
      </c>
      <c r="T22" s="816">
        <f t="shared" si="2"/>
        <v>0.98312339190556908</v>
      </c>
      <c r="U22" s="816">
        <f t="shared" si="3"/>
        <v>6.4211572806286465</v>
      </c>
      <c r="V22" s="816"/>
      <c r="W22" s="816">
        <f t="shared" si="9"/>
        <v>642.1157280628646</v>
      </c>
      <c r="X22" s="816"/>
      <c r="Y22" s="816"/>
      <c r="Z22" s="817"/>
    </row>
    <row r="23" spans="1:26">
      <c r="A23" s="790">
        <v>9</v>
      </c>
      <c r="B23" s="818" t="s">
        <v>1078</v>
      </c>
      <c r="C23" s="812">
        <f t="shared" si="4"/>
        <v>267493</v>
      </c>
      <c r="D23" s="813">
        <v>254379</v>
      </c>
      <c r="E23" s="812">
        <f t="shared" si="5"/>
        <v>13114</v>
      </c>
      <c r="F23" s="812"/>
      <c r="G23" s="812">
        <v>13114</v>
      </c>
      <c r="H23" s="812"/>
      <c r="I23" s="814"/>
      <c r="J23" s="814"/>
      <c r="K23" s="814">
        <f t="shared" si="6"/>
        <v>371298.9</v>
      </c>
      <c r="L23" s="815">
        <v>255839</v>
      </c>
      <c r="M23" s="814">
        <f t="shared" si="7"/>
        <v>115459.9</v>
      </c>
      <c r="N23" s="814"/>
      <c r="O23" s="814">
        <v>115459.9</v>
      </c>
      <c r="P23" s="814"/>
      <c r="Q23" s="814">
        <f t="shared" si="8"/>
        <v>114117.9</v>
      </c>
      <c r="R23" s="814">
        <v>1342</v>
      </c>
      <c r="S23" s="816">
        <f t="shared" si="1"/>
        <v>1.3880695943445249</v>
      </c>
      <c r="T23" s="816">
        <f t="shared" si="2"/>
        <v>1.0057394674874891</v>
      </c>
      <c r="U23" s="816">
        <f t="shared" si="3"/>
        <v>8.8043236236083562</v>
      </c>
      <c r="V23" s="816"/>
      <c r="W23" s="816">
        <f t="shared" si="9"/>
        <v>880.43236236083567</v>
      </c>
      <c r="X23" s="816"/>
      <c r="Y23" s="816"/>
      <c r="Z23" s="817"/>
    </row>
    <row r="24" spans="1:26">
      <c r="A24" s="790">
        <v>10</v>
      </c>
      <c r="B24" s="818" t="s">
        <v>1079</v>
      </c>
      <c r="C24" s="812">
        <f t="shared" si="4"/>
        <v>107562</v>
      </c>
      <c r="D24" s="813">
        <v>100869</v>
      </c>
      <c r="E24" s="812">
        <f t="shared" si="5"/>
        <v>6693</v>
      </c>
      <c r="F24" s="812"/>
      <c r="G24" s="812">
        <v>6693</v>
      </c>
      <c r="H24" s="812"/>
      <c r="I24" s="814"/>
      <c r="J24" s="814"/>
      <c r="K24" s="814">
        <f t="shared" si="6"/>
        <v>174187.72999999998</v>
      </c>
      <c r="L24" s="815">
        <v>103807</v>
      </c>
      <c r="M24" s="814">
        <f t="shared" si="7"/>
        <v>70380.73</v>
      </c>
      <c r="N24" s="814"/>
      <c r="O24" s="814">
        <v>70380.73</v>
      </c>
      <c r="P24" s="814"/>
      <c r="Q24" s="814">
        <f t="shared" si="8"/>
        <v>65330.729999999996</v>
      </c>
      <c r="R24" s="814">
        <v>5050</v>
      </c>
      <c r="S24" s="816">
        <f t="shared" si="1"/>
        <v>1.6194169874119111</v>
      </c>
      <c r="T24" s="816">
        <f t="shared" si="2"/>
        <v>1.0291268873489376</v>
      </c>
      <c r="U24" s="816">
        <f t="shared" si="3"/>
        <v>10.515572986702525</v>
      </c>
      <c r="V24" s="816"/>
      <c r="W24" s="816">
        <f t="shared" si="9"/>
        <v>1051.5572986702525</v>
      </c>
      <c r="X24" s="816"/>
      <c r="Y24" s="816"/>
      <c r="Z24" s="817"/>
    </row>
    <row r="25" spans="1:26">
      <c r="A25" s="819">
        <v>11</v>
      </c>
      <c r="B25" s="820" t="s">
        <v>1080</v>
      </c>
      <c r="C25" s="812">
        <f t="shared" si="4"/>
        <v>138525</v>
      </c>
      <c r="D25" s="813">
        <v>122438</v>
      </c>
      <c r="E25" s="812">
        <f t="shared" si="5"/>
        <v>16087</v>
      </c>
      <c r="F25" s="812"/>
      <c r="G25" s="812">
        <v>16087</v>
      </c>
      <c r="H25" s="812"/>
      <c r="I25" s="814"/>
      <c r="J25" s="814"/>
      <c r="K25" s="814">
        <f t="shared" si="6"/>
        <v>229393</v>
      </c>
      <c r="L25" s="815">
        <v>122438</v>
      </c>
      <c r="M25" s="814">
        <f t="shared" si="7"/>
        <v>106955</v>
      </c>
      <c r="N25" s="814"/>
      <c r="O25" s="814">
        <v>106955</v>
      </c>
      <c r="P25" s="814"/>
      <c r="Q25" s="814">
        <f t="shared" si="8"/>
        <v>63091</v>
      </c>
      <c r="R25" s="814">
        <v>43864</v>
      </c>
      <c r="S25" s="816">
        <f t="shared" si="1"/>
        <v>1.6559682367803645</v>
      </c>
      <c r="T25" s="816">
        <f t="shared" si="2"/>
        <v>1</v>
      </c>
      <c r="U25" s="816">
        <f t="shared" si="3"/>
        <v>6.6485360850376081</v>
      </c>
      <c r="V25" s="816"/>
      <c r="W25" s="816">
        <f t="shared" si="9"/>
        <v>664.85360850376082</v>
      </c>
      <c r="X25" s="816"/>
      <c r="Y25" s="816"/>
      <c r="Z25" s="817"/>
    </row>
    <row r="26" spans="1:26">
      <c r="A26" s="790">
        <v>12</v>
      </c>
      <c r="B26" s="824" t="s">
        <v>1081</v>
      </c>
      <c r="C26" s="812">
        <f t="shared" si="4"/>
        <v>91498</v>
      </c>
      <c r="D26" s="825">
        <v>86689</v>
      </c>
      <c r="E26" s="812">
        <f t="shared" si="5"/>
        <v>4809</v>
      </c>
      <c r="F26" s="807"/>
      <c r="G26" s="825">
        <v>4809</v>
      </c>
      <c r="H26" s="807"/>
      <c r="I26" s="808"/>
      <c r="J26" s="808"/>
      <c r="K26" s="814">
        <f t="shared" si="6"/>
        <v>147666.32</v>
      </c>
      <c r="L26" s="814">
        <v>85452</v>
      </c>
      <c r="M26" s="814">
        <f t="shared" si="7"/>
        <v>62214.32</v>
      </c>
      <c r="N26" s="814"/>
      <c r="O26" s="814">
        <v>62214.32</v>
      </c>
      <c r="P26" s="814"/>
      <c r="Q26" s="814">
        <f t="shared" si="8"/>
        <v>53356.32</v>
      </c>
      <c r="R26" s="814">
        <v>8858</v>
      </c>
      <c r="S26" s="826">
        <f t="shared" si="1"/>
        <v>1.6138748387942907</v>
      </c>
      <c r="T26" s="826">
        <f t="shared" si="2"/>
        <v>0.98573060019148917</v>
      </c>
      <c r="U26" s="826">
        <f t="shared" si="3"/>
        <v>12.937059679767103</v>
      </c>
      <c r="V26" s="826"/>
      <c r="W26" s="816">
        <f t="shared" si="9"/>
        <v>1293.7059679767103</v>
      </c>
      <c r="X26" s="826"/>
      <c r="Y26" s="826"/>
      <c r="Z26" s="827"/>
    </row>
    <row r="27" spans="1:26">
      <c r="A27" s="790">
        <v>13</v>
      </c>
      <c r="B27" s="811" t="s">
        <v>1082</v>
      </c>
      <c r="C27" s="812">
        <f t="shared" si="4"/>
        <v>112181</v>
      </c>
      <c r="D27" s="813">
        <v>104276</v>
      </c>
      <c r="E27" s="812">
        <f t="shared" si="5"/>
        <v>7905</v>
      </c>
      <c r="F27" s="812"/>
      <c r="G27" s="812">
        <v>7905</v>
      </c>
      <c r="H27" s="812"/>
      <c r="I27" s="814"/>
      <c r="J27" s="814"/>
      <c r="K27" s="814">
        <f t="shared" si="6"/>
        <v>169104.62</v>
      </c>
      <c r="L27" s="815">
        <v>100751</v>
      </c>
      <c r="M27" s="814">
        <f t="shared" si="7"/>
        <v>68353.62</v>
      </c>
      <c r="N27" s="814"/>
      <c r="O27" s="814">
        <v>68353.62</v>
      </c>
      <c r="P27" s="814"/>
      <c r="Q27" s="814">
        <f t="shared" si="8"/>
        <v>58458.619999999995</v>
      </c>
      <c r="R27" s="814">
        <v>9895</v>
      </c>
      <c r="S27" s="816">
        <f t="shared" si="1"/>
        <v>1.5074265695616904</v>
      </c>
      <c r="T27" s="816">
        <f t="shared" si="2"/>
        <v>0.96619548122290844</v>
      </c>
      <c r="U27" s="816">
        <f t="shared" si="3"/>
        <v>8.6468842504743826</v>
      </c>
      <c r="V27" s="816"/>
      <c r="W27" s="816">
        <f t="shared" si="9"/>
        <v>864.68842504743827</v>
      </c>
      <c r="X27" s="816"/>
      <c r="Y27" s="816"/>
      <c r="Z27" s="817"/>
    </row>
    <row r="28" spans="1:26">
      <c r="A28" s="790">
        <v>14</v>
      </c>
      <c r="B28" s="811" t="s">
        <v>1083</v>
      </c>
      <c r="C28" s="812">
        <f t="shared" si="4"/>
        <v>99380</v>
      </c>
      <c r="D28" s="813">
        <v>93932</v>
      </c>
      <c r="E28" s="812">
        <f t="shared" si="5"/>
        <v>5448</v>
      </c>
      <c r="F28" s="812"/>
      <c r="G28" s="812">
        <v>5448</v>
      </c>
      <c r="H28" s="812"/>
      <c r="I28" s="814"/>
      <c r="J28" s="814"/>
      <c r="K28" s="814">
        <f t="shared" si="6"/>
        <v>143585.26999999999</v>
      </c>
      <c r="L28" s="815">
        <v>93870</v>
      </c>
      <c r="M28" s="814">
        <f t="shared" si="7"/>
        <v>49715.27</v>
      </c>
      <c r="N28" s="814"/>
      <c r="O28" s="814">
        <v>49715.27</v>
      </c>
      <c r="P28" s="814"/>
      <c r="Q28" s="814">
        <f t="shared" si="8"/>
        <v>48226.27</v>
      </c>
      <c r="R28" s="814">
        <v>1489</v>
      </c>
      <c r="S28" s="816">
        <f t="shared" si="1"/>
        <v>1.4448105252565908</v>
      </c>
      <c r="T28" s="816">
        <f t="shared" si="2"/>
        <v>0.99933994804752369</v>
      </c>
      <c r="U28" s="816">
        <f t="shared" si="3"/>
        <v>9.1254166666666663</v>
      </c>
      <c r="V28" s="816"/>
      <c r="W28" s="816">
        <f t="shared" si="9"/>
        <v>912.54166666666663</v>
      </c>
      <c r="X28" s="816"/>
      <c r="Y28" s="816"/>
      <c r="Z28" s="817"/>
    </row>
    <row r="29" spans="1:26" ht="31.5">
      <c r="A29" s="790">
        <v>15</v>
      </c>
      <c r="B29" s="791" t="s">
        <v>1084</v>
      </c>
      <c r="C29" s="812">
        <f t="shared" si="4"/>
        <v>139550</v>
      </c>
      <c r="D29" s="813">
        <v>135262</v>
      </c>
      <c r="E29" s="812">
        <f t="shared" si="5"/>
        <v>4288</v>
      </c>
      <c r="F29" s="812"/>
      <c r="G29" s="812">
        <v>4288</v>
      </c>
      <c r="H29" s="812"/>
      <c r="I29" s="814"/>
      <c r="J29" s="814"/>
      <c r="K29" s="814">
        <f t="shared" si="6"/>
        <v>189646.25</v>
      </c>
      <c r="L29" s="815">
        <v>136124</v>
      </c>
      <c r="M29" s="814">
        <f t="shared" si="7"/>
        <v>53522.25</v>
      </c>
      <c r="N29" s="814"/>
      <c r="O29" s="814">
        <v>53522.25</v>
      </c>
      <c r="P29" s="814"/>
      <c r="Q29" s="814">
        <f t="shared" si="8"/>
        <v>52106.25</v>
      </c>
      <c r="R29" s="814">
        <v>1416</v>
      </c>
      <c r="S29" s="816">
        <f t="shared" si="1"/>
        <v>1.3589842350412038</v>
      </c>
      <c r="T29" s="816">
        <f t="shared" si="2"/>
        <v>1.0063728171992135</v>
      </c>
      <c r="U29" s="816">
        <f t="shared" si="3"/>
        <v>12.481868003731343</v>
      </c>
      <c r="V29" s="816"/>
      <c r="W29" s="816">
        <f t="shared" si="9"/>
        <v>1248.1868003731342</v>
      </c>
      <c r="X29" s="816"/>
      <c r="Y29" s="816"/>
      <c r="Z29" s="817"/>
    </row>
    <row r="30" spans="1:26" ht="31.5">
      <c r="A30" s="790">
        <v>16</v>
      </c>
      <c r="B30" s="828" t="s">
        <v>1085</v>
      </c>
      <c r="C30" s="812">
        <f t="shared" si="4"/>
        <v>123115</v>
      </c>
      <c r="D30" s="813">
        <v>118927</v>
      </c>
      <c r="E30" s="812">
        <f t="shared" si="5"/>
        <v>4188</v>
      </c>
      <c r="F30" s="812"/>
      <c r="G30" s="812">
        <v>4188</v>
      </c>
      <c r="H30" s="812"/>
      <c r="I30" s="814"/>
      <c r="J30" s="814"/>
      <c r="K30" s="814">
        <f t="shared" si="6"/>
        <v>168501.2</v>
      </c>
      <c r="L30" s="815">
        <v>118690.1</v>
      </c>
      <c r="M30" s="814">
        <f t="shared" si="7"/>
        <v>49811.1</v>
      </c>
      <c r="N30" s="814"/>
      <c r="O30" s="814">
        <v>49811.1</v>
      </c>
      <c r="P30" s="814"/>
      <c r="Q30" s="814">
        <f t="shared" si="8"/>
        <v>48784.1</v>
      </c>
      <c r="R30" s="814">
        <v>1027</v>
      </c>
      <c r="S30" s="816">
        <f t="shared" si="1"/>
        <v>1.3686488242699915</v>
      </c>
      <c r="T30" s="816">
        <f t="shared" si="2"/>
        <v>0.99800802172761449</v>
      </c>
      <c r="U30" s="816">
        <f t="shared" si="3"/>
        <v>11.893767908309455</v>
      </c>
      <c r="V30" s="816"/>
      <c r="W30" s="816">
        <f t="shared" si="9"/>
        <v>1189.3767908309455</v>
      </c>
      <c r="X30" s="816"/>
      <c r="Y30" s="816"/>
      <c r="Z30" s="817"/>
    </row>
    <row r="31" spans="1:26">
      <c r="A31" s="790">
        <v>17</v>
      </c>
      <c r="B31" s="805" t="s">
        <v>1086</v>
      </c>
      <c r="C31" s="812">
        <f t="shared" si="4"/>
        <v>226192</v>
      </c>
      <c r="D31" s="813">
        <v>216857</v>
      </c>
      <c r="E31" s="812">
        <f t="shared" si="5"/>
        <v>9335</v>
      </c>
      <c r="F31" s="812"/>
      <c r="G31" s="812">
        <v>9335</v>
      </c>
      <c r="H31" s="812"/>
      <c r="I31" s="814"/>
      <c r="J31" s="814"/>
      <c r="K31" s="814">
        <f t="shared" si="6"/>
        <v>294128.96000000002</v>
      </c>
      <c r="L31" s="815">
        <v>216585</v>
      </c>
      <c r="M31" s="814">
        <f t="shared" si="7"/>
        <v>77543.960000000006</v>
      </c>
      <c r="N31" s="814"/>
      <c r="O31" s="814">
        <v>77543.960000000006</v>
      </c>
      <c r="P31" s="814"/>
      <c r="Q31" s="814">
        <f t="shared" si="8"/>
        <v>75323.960000000006</v>
      </c>
      <c r="R31" s="814">
        <v>2220</v>
      </c>
      <c r="S31" s="816">
        <f t="shared" si="1"/>
        <v>1.3003508523732052</v>
      </c>
      <c r="T31" s="816">
        <f t="shared" si="2"/>
        <v>0.99874571722379268</v>
      </c>
      <c r="U31" s="816">
        <f t="shared" si="3"/>
        <v>8.3067980717728975</v>
      </c>
      <c r="V31" s="816"/>
      <c r="W31" s="816">
        <f t="shared" si="9"/>
        <v>830.67980717728972</v>
      </c>
      <c r="X31" s="816"/>
      <c r="Y31" s="816"/>
      <c r="Z31" s="817"/>
    </row>
    <row r="32" spans="1:26" ht="31.5">
      <c r="A32" s="790">
        <v>18</v>
      </c>
      <c r="B32" s="829" t="s">
        <v>1087</v>
      </c>
      <c r="C32" s="812">
        <f t="shared" si="4"/>
        <v>286185</v>
      </c>
      <c r="D32" s="813">
        <v>277344</v>
      </c>
      <c r="E32" s="812">
        <f t="shared" si="5"/>
        <v>8841</v>
      </c>
      <c r="F32" s="812"/>
      <c r="G32" s="812">
        <v>8841</v>
      </c>
      <c r="H32" s="812"/>
      <c r="I32" s="814"/>
      <c r="J32" s="814"/>
      <c r="K32" s="814">
        <f t="shared" si="6"/>
        <v>393296.3</v>
      </c>
      <c r="L32" s="815">
        <v>276483</v>
      </c>
      <c r="M32" s="814">
        <f t="shared" si="7"/>
        <v>116813.3</v>
      </c>
      <c r="N32" s="814"/>
      <c r="O32" s="814">
        <v>116813.3</v>
      </c>
      <c r="P32" s="814"/>
      <c r="Q32" s="814">
        <f t="shared" si="8"/>
        <v>114630.3</v>
      </c>
      <c r="R32" s="814">
        <v>2183</v>
      </c>
      <c r="S32" s="816">
        <f t="shared" si="1"/>
        <v>1.3742729353390288</v>
      </c>
      <c r="T32" s="816">
        <f t="shared" si="2"/>
        <v>0.99689555209415026</v>
      </c>
      <c r="U32" s="816">
        <f t="shared" si="3"/>
        <v>13.212679561135618</v>
      </c>
      <c r="V32" s="816"/>
      <c r="W32" s="816">
        <f t="shared" si="9"/>
        <v>1321.2679561135617</v>
      </c>
      <c r="X32" s="816"/>
      <c r="Y32" s="816"/>
      <c r="Z32" s="817"/>
    </row>
    <row r="33" spans="1:26">
      <c r="A33" s="819">
        <v>19</v>
      </c>
      <c r="B33" s="822" t="s">
        <v>1088</v>
      </c>
      <c r="C33" s="812">
        <f t="shared" si="4"/>
        <v>261452</v>
      </c>
      <c r="D33" s="813">
        <v>253769</v>
      </c>
      <c r="E33" s="812">
        <f t="shared" si="5"/>
        <v>7683</v>
      </c>
      <c r="F33" s="812"/>
      <c r="G33" s="812">
        <v>7683</v>
      </c>
      <c r="H33" s="812"/>
      <c r="I33" s="814"/>
      <c r="J33" s="814"/>
      <c r="K33" s="814">
        <f t="shared" si="6"/>
        <v>358676.7</v>
      </c>
      <c r="L33" s="815">
        <v>244962.2</v>
      </c>
      <c r="M33" s="814">
        <f t="shared" si="7"/>
        <v>113714.5</v>
      </c>
      <c r="N33" s="814"/>
      <c r="O33" s="814">
        <v>113714.5</v>
      </c>
      <c r="P33" s="814"/>
      <c r="Q33" s="814">
        <f t="shared" si="8"/>
        <v>109498.5</v>
      </c>
      <c r="R33" s="814">
        <v>4216</v>
      </c>
      <c r="S33" s="816">
        <f t="shared" si="1"/>
        <v>1.371864434007007</v>
      </c>
      <c r="T33" s="816">
        <f t="shared" si="2"/>
        <v>0.96529599754107087</v>
      </c>
      <c r="U33" s="816">
        <f t="shared" si="3"/>
        <v>14.800793960692438</v>
      </c>
      <c r="V33" s="816"/>
      <c r="W33" s="816">
        <f t="shared" si="9"/>
        <v>1480.0793960692438</v>
      </c>
      <c r="X33" s="816"/>
      <c r="Y33" s="816"/>
      <c r="Z33" s="817"/>
    </row>
    <row r="34" spans="1:26">
      <c r="A34" s="819">
        <v>20</v>
      </c>
      <c r="B34" s="830" t="s">
        <v>1089</v>
      </c>
      <c r="C34" s="812">
        <f t="shared" si="4"/>
        <v>99715</v>
      </c>
      <c r="D34" s="813">
        <v>95112</v>
      </c>
      <c r="E34" s="812">
        <f t="shared" si="5"/>
        <v>4603</v>
      </c>
      <c r="F34" s="812"/>
      <c r="G34" s="812">
        <v>4603</v>
      </c>
      <c r="H34" s="812"/>
      <c r="I34" s="814"/>
      <c r="J34" s="814"/>
      <c r="K34" s="814">
        <f t="shared" si="6"/>
        <v>142816.78</v>
      </c>
      <c r="L34" s="815">
        <v>93926.31</v>
      </c>
      <c r="M34" s="814">
        <f t="shared" si="7"/>
        <v>48890.47</v>
      </c>
      <c r="N34" s="814"/>
      <c r="O34" s="814">
        <v>48890.47</v>
      </c>
      <c r="P34" s="814"/>
      <c r="Q34" s="814">
        <f t="shared" si="8"/>
        <v>46543.47</v>
      </c>
      <c r="R34" s="814">
        <v>2347</v>
      </c>
      <c r="S34" s="816">
        <f t="shared" si="1"/>
        <v>1.4322497116782831</v>
      </c>
      <c r="T34" s="816">
        <f t="shared" si="2"/>
        <v>0.98753374968458241</v>
      </c>
      <c r="U34" s="816">
        <f t="shared" si="3"/>
        <v>10.621436019986966</v>
      </c>
      <c r="V34" s="816"/>
      <c r="W34" s="816">
        <f t="shared" si="9"/>
        <v>1062.1436019986966</v>
      </c>
      <c r="X34" s="816"/>
      <c r="Y34" s="816"/>
      <c r="Z34" s="817"/>
    </row>
    <row r="35" spans="1:26">
      <c r="A35" s="819">
        <v>21</v>
      </c>
      <c r="B35" s="823" t="s">
        <v>1090</v>
      </c>
      <c r="C35" s="812">
        <f t="shared" si="4"/>
        <v>86996</v>
      </c>
      <c r="D35" s="813">
        <v>81633</v>
      </c>
      <c r="E35" s="812">
        <f t="shared" si="5"/>
        <v>5363</v>
      </c>
      <c r="F35" s="812"/>
      <c r="G35" s="812">
        <v>5363</v>
      </c>
      <c r="H35" s="812"/>
      <c r="I35" s="814"/>
      <c r="J35" s="814"/>
      <c r="K35" s="814">
        <f t="shared" si="6"/>
        <v>132280.37</v>
      </c>
      <c r="L35" s="815">
        <v>79471.95</v>
      </c>
      <c r="M35" s="814">
        <f t="shared" si="7"/>
        <v>52808.42</v>
      </c>
      <c r="N35" s="814"/>
      <c r="O35" s="814">
        <v>52808.42</v>
      </c>
      <c r="P35" s="814"/>
      <c r="Q35" s="814">
        <f t="shared" si="8"/>
        <v>44592.42</v>
      </c>
      <c r="R35" s="814">
        <v>8216</v>
      </c>
      <c r="S35" s="816">
        <f t="shared" si="1"/>
        <v>1.5205339325946019</v>
      </c>
      <c r="T35" s="816">
        <f t="shared" si="2"/>
        <v>0.97352725000918738</v>
      </c>
      <c r="U35" s="816">
        <f t="shared" si="3"/>
        <v>9.8468058922245003</v>
      </c>
      <c r="V35" s="816"/>
      <c r="W35" s="816">
        <f t="shared" si="9"/>
        <v>984.68058922245007</v>
      </c>
      <c r="X35" s="816"/>
      <c r="Y35" s="816"/>
      <c r="Z35" s="817"/>
    </row>
    <row r="36" spans="1:26">
      <c r="A36" s="790">
        <v>22</v>
      </c>
      <c r="B36" s="811" t="s">
        <v>1091</v>
      </c>
      <c r="C36" s="812">
        <f t="shared" si="4"/>
        <v>109371</v>
      </c>
      <c r="D36" s="813">
        <v>101591</v>
      </c>
      <c r="E36" s="812">
        <f t="shared" si="5"/>
        <v>7780</v>
      </c>
      <c r="F36" s="812"/>
      <c r="G36" s="812">
        <v>7780</v>
      </c>
      <c r="H36" s="812"/>
      <c r="I36" s="814"/>
      <c r="J36" s="814"/>
      <c r="K36" s="814">
        <f t="shared" si="6"/>
        <v>156167.25</v>
      </c>
      <c r="L36" s="815">
        <v>101157.4</v>
      </c>
      <c r="M36" s="814">
        <f t="shared" si="7"/>
        <v>55009.85</v>
      </c>
      <c r="N36" s="814"/>
      <c r="O36" s="814">
        <v>55009.85</v>
      </c>
      <c r="P36" s="814"/>
      <c r="Q36" s="814">
        <f t="shared" si="8"/>
        <v>46285.85</v>
      </c>
      <c r="R36" s="814">
        <v>8724</v>
      </c>
      <c r="S36" s="816">
        <f t="shared" si="1"/>
        <v>1.4278670762816468</v>
      </c>
      <c r="T36" s="816">
        <f t="shared" si="2"/>
        <v>0.99573190538531953</v>
      </c>
      <c r="U36" s="816">
        <f t="shared" si="3"/>
        <v>7.0706748071979435</v>
      </c>
      <c r="V36" s="816"/>
      <c r="W36" s="816">
        <f t="shared" si="9"/>
        <v>707.06748071979439</v>
      </c>
      <c r="X36" s="816"/>
      <c r="Y36" s="816"/>
      <c r="Z36" s="817"/>
    </row>
    <row r="37" spans="1:26">
      <c r="A37" s="790">
        <v>23</v>
      </c>
      <c r="B37" s="811" t="s">
        <v>1092</v>
      </c>
      <c r="C37" s="812">
        <f t="shared" si="4"/>
        <v>259387</v>
      </c>
      <c r="D37" s="813">
        <v>249907</v>
      </c>
      <c r="E37" s="812">
        <f t="shared" si="5"/>
        <v>9480</v>
      </c>
      <c r="F37" s="812"/>
      <c r="G37" s="812">
        <v>9480</v>
      </c>
      <c r="H37" s="812"/>
      <c r="I37" s="814"/>
      <c r="J37" s="814"/>
      <c r="K37" s="814">
        <f t="shared" si="6"/>
        <v>331162.02</v>
      </c>
      <c r="L37" s="815">
        <v>247542.9</v>
      </c>
      <c r="M37" s="814">
        <f t="shared" si="7"/>
        <v>83619.12</v>
      </c>
      <c r="N37" s="814"/>
      <c r="O37" s="814">
        <v>83619.12</v>
      </c>
      <c r="P37" s="814"/>
      <c r="Q37" s="814">
        <f t="shared" si="8"/>
        <v>77069.119999999995</v>
      </c>
      <c r="R37" s="814">
        <v>6550</v>
      </c>
      <c r="S37" s="816">
        <f t="shared" si="1"/>
        <v>1.276710166662169</v>
      </c>
      <c r="T37" s="816">
        <f t="shared" si="2"/>
        <v>0.99054008091009849</v>
      </c>
      <c r="U37" s="816">
        <f t="shared" si="3"/>
        <v>8.8205822784810124</v>
      </c>
      <c r="V37" s="816"/>
      <c r="W37" s="816">
        <f t="shared" si="9"/>
        <v>882.0582278481013</v>
      </c>
      <c r="X37" s="816"/>
      <c r="Y37" s="816"/>
      <c r="Z37" s="817"/>
    </row>
    <row r="38" spans="1:26">
      <c r="A38" s="790">
        <v>24</v>
      </c>
      <c r="B38" s="821" t="s">
        <v>1093</v>
      </c>
      <c r="C38" s="812">
        <f t="shared" si="4"/>
        <v>100446</v>
      </c>
      <c r="D38" s="825">
        <v>98604</v>
      </c>
      <c r="E38" s="812">
        <f t="shared" si="5"/>
        <v>1842</v>
      </c>
      <c r="F38" s="807"/>
      <c r="G38" s="825">
        <v>1842</v>
      </c>
      <c r="H38" s="807"/>
      <c r="I38" s="808"/>
      <c r="J38" s="808"/>
      <c r="K38" s="814">
        <f t="shared" si="6"/>
        <v>157159.96</v>
      </c>
      <c r="L38" s="814">
        <v>98604</v>
      </c>
      <c r="M38" s="814">
        <f t="shared" si="7"/>
        <v>58555.96</v>
      </c>
      <c r="N38" s="814"/>
      <c r="O38" s="814">
        <v>58555.96</v>
      </c>
      <c r="P38" s="814"/>
      <c r="Q38" s="814">
        <f t="shared" si="8"/>
        <v>44194.96</v>
      </c>
      <c r="R38" s="814">
        <v>14361</v>
      </c>
      <c r="S38" s="826">
        <f t="shared" si="1"/>
        <v>1.5646213886068134</v>
      </c>
      <c r="T38" s="826">
        <f t="shared" si="2"/>
        <v>1</v>
      </c>
      <c r="U38" s="826">
        <f t="shared" si="3"/>
        <v>31.789337676438652</v>
      </c>
      <c r="V38" s="826"/>
      <c r="W38" s="816">
        <f t="shared" si="9"/>
        <v>3178.9337676438654</v>
      </c>
      <c r="X38" s="826"/>
      <c r="Y38" s="826"/>
      <c r="Z38" s="827"/>
    </row>
    <row r="39" spans="1:26">
      <c r="A39" s="790">
        <v>25</v>
      </c>
      <c r="B39" s="811" t="s">
        <v>1094</v>
      </c>
      <c r="C39" s="812">
        <f t="shared" si="4"/>
        <v>162714</v>
      </c>
      <c r="D39" s="813">
        <v>158440</v>
      </c>
      <c r="E39" s="812">
        <f t="shared" si="5"/>
        <v>4274</v>
      </c>
      <c r="F39" s="812"/>
      <c r="G39" s="812">
        <v>4274</v>
      </c>
      <c r="H39" s="812"/>
      <c r="I39" s="814"/>
      <c r="J39" s="814"/>
      <c r="K39" s="814">
        <f t="shared" si="6"/>
        <v>221513.68</v>
      </c>
      <c r="L39" s="815">
        <v>155948.4</v>
      </c>
      <c r="M39" s="814">
        <f t="shared" si="7"/>
        <v>65565.279999999999</v>
      </c>
      <c r="N39" s="814"/>
      <c r="O39" s="814">
        <v>65565.279999999999</v>
      </c>
      <c r="P39" s="814"/>
      <c r="Q39" s="814">
        <f t="shared" si="8"/>
        <v>56030.28</v>
      </c>
      <c r="R39" s="814">
        <v>9535</v>
      </c>
      <c r="S39" s="816">
        <f t="shared" si="1"/>
        <v>1.3613682903745221</v>
      </c>
      <c r="T39" s="816">
        <f t="shared" si="2"/>
        <v>0.98427417318858867</v>
      </c>
      <c r="U39" s="816">
        <f t="shared" si="3"/>
        <v>15.340496022461394</v>
      </c>
      <c r="V39" s="816"/>
      <c r="W39" s="816">
        <f t="shared" si="9"/>
        <v>1534.0496022461393</v>
      </c>
      <c r="X39" s="816"/>
      <c r="Y39" s="816"/>
      <c r="Z39" s="817"/>
    </row>
    <row r="40" spans="1:26">
      <c r="A40" s="790">
        <v>26</v>
      </c>
      <c r="B40" s="821" t="s">
        <v>1095</v>
      </c>
      <c r="C40" s="812">
        <f t="shared" si="4"/>
        <v>89467</v>
      </c>
      <c r="D40" s="813">
        <v>81602</v>
      </c>
      <c r="E40" s="812">
        <f t="shared" si="5"/>
        <v>7865</v>
      </c>
      <c r="F40" s="812"/>
      <c r="G40" s="812">
        <v>7865</v>
      </c>
      <c r="H40" s="812"/>
      <c r="I40" s="814"/>
      <c r="J40" s="814"/>
      <c r="K40" s="814">
        <f t="shared" si="6"/>
        <v>127597.32999999999</v>
      </c>
      <c r="L40" s="815">
        <v>81064.59</v>
      </c>
      <c r="M40" s="814">
        <f t="shared" si="7"/>
        <v>46532.74</v>
      </c>
      <c r="N40" s="814"/>
      <c r="O40" s="814">
        <v>46532.74</v>
      </c>
      <c r="P40" s="814"/>
      <c r="Q40" s="814">
        <f t="shared" si="8"/>
        <v>37094.74</v>
      </c>
      <c r="R40" s="814">
        <v>9438</v>
      </c>
      <c r="S40" s="816">
        <f t="shared" si="1"/>
        <v>1.4261943509897503</v>
      </c>
      <c r="T40" s="816">
        <f t="shared" si="2"/>
        <v>0.99341425455258447</v>
      </c>
      <c r="U40" s="816">
        <f t="shared" si="3"/>
        <v>5.9164322949777493</v>
      </c>
      <c r="V40" s="816"/>
      <c r="W40" s="816">
        <f t="shared" si="9"/>
        <v>591.64322949777488</v>
      </c>
      <c r="X40" s="816"/>
      <c r="Y40" s="816"/>
      <c r="Z40" s="817"/>
    </row>
    <row r="41" spans="1:26">
      <c r="A41" s="819">
        <v>27</v>
      </c>
      <c r="B41" s="823" t="s">
        <v>1096</v>
      </c>
      <c r="C41" s="812">
        <f t="shared" si="4"/>
        <v>160280</v>
      </c>
      <c r="D41" s="813">
        <v>154355</v>
      </c>
      <c r="E41" s="812">
        <f t="shared" si="5"/>
        <v>5925</v>
      </c>
      <c r="F41" s="812"/>
      <c r="G41" s="812">
        <v>5925</v>
      </c>
      <c r="H41" s="812"/>
      <c r="I41" s="814"/>
      <c r="J41" s="814"/>
      <c r="K41" s="814">
        <f t="shared" si="6"/>
        <v>227468.25</v>
      </c>
      <c r="L41" s="815">
        <v>154230.39999999999</v>
      </c>
      <c r="M41" s="814">
        <f t="shared" si="7"/>
        <v>73237.850000000006</v>
      </c>
      <c r="N41" s="814"/>
      <c r="O41" s="814">
        <v>73237.850000000006</v>
      </c>
      <c r="P41" s="814"/>
      <c r="Q41" s="814">
        <f t="shared" si="8"/>
        <v>59553.850000000006</v>
      </c>
      <c r="R41" s="814">
        <v>13684</v>
      </c>
      <c r="S41" s="816">
        <f t="shared" si="1"/>
        <v>1.4191929747941103</v>
      </c>
      <c r="T41" s="816">
        <f t="shared" si="2"/>
        <v>0.99919276991351103</v>
      </c>
      <c r="U41" s="816">
        <f t="shared" si="3"/>
        <v>12.360818565400844</v>
      </c>
      <c r="V41" s="816"/>
      <c r="W41" s="816">
        <f t="shared" si="9"/>
        <v>1236.0818565400843</v>
      </c>
      <c r="X41" s="816"/>
      <c r="Y41" s="816"/>
      <c r="Z41" s="817"/>
    </row>
    <row r="42" spans="1:26">
      <c r="A42" s="790">
        <v>28</v>
      </c>
      <c r="B42" s="791" t="s">
        <v>1097</v>
      </c>
      <c r="C42" s="812">
        <f t="shared" si="4"/>
        <v>93184</v>
      </c>
      <c r="D42" s="813">
        <v>86932</v>
      </c>
      <c r="E42" s="812">
        <f t="shared" si="5"/>
        <v>6252</v>
      </c>
      <c r="F42" s="812"/>
      <c r="G42" s="812">
        <v>6252</v>
      </c>
      <c r="H42" s="812"/>
      <c r="I42" s="814"/>
      <c r="J42" s="814"/>
      <c r="K42" s="814">
        <f t="shared" si="6"/>
        <v>166155.81</v>
      </c>
      <c r="L42" s="815">
        <v>86527.25</v>
      </c>
      <c r="M42" s="814">
        <f t="shared" si="7"/>
        <v>79628.56</v>
      </c>
      <c r="N42" s="814"/>
      <c r="O42" s="814">
        <v>79628.56</v>
      </c>
      <c r="P42" s="814"/>
      <c r="Q42" s="814">
        <f t="shared" si="8"/>
        <v>56268.56</v>
      </c>
      <c r="R42" s="814">
        <v>23360</v>
      </c>
      <c r="S42" s="816">
        <f t="shared" si="1"/>
        <v>1.783093771462912</v>
      </c>
      <c r="T42" s="816">
        <f t="shared" si="2"/>
        <v>0.99534406202549119</v>
      </c>
      <c r="U42" s="816">
        <f t="shared" si="3"/>
        <v>12.736493921944977</v>
      </c>
      <c r="V42" s="816"/>
      <c r="W42" s="816">
        <f t="shared" si="9"/>
        <v>1273.6493921944978</v>
      </c>
      <c r="X42" s="816"/>
      <c r="Y42" s="816"/>
      <c r="Z42" s="817"/>
    </row>
    <row r="43" spans="1:26">
      <c r="A43" s="790">
        <v>29</v>
      </c>
      <c r="B43" s="818" t="s">
        <v>1098</v>
      </c>
      <c r="C43" s="812">
        <f t="shared" si="4"/>
        <v>90045</v>
      </c>
      <c r="D43" s="813">
        <v>85932</v>
      </c>
      <c r="E43" s="812">
        <f t="shared" si="5"/>
        <v>4113</v>
      </c>
      <c r="F43" s="812"/>
      <c r="G43" s="812">
        <v>4113</v>
      </c>
      <c r="H43" s="812"/>
      <c r="I43" s="814"/>
      <c r="J43" s="814"/>
      <c r="K43" s="814">
        <f t="shared" si="6"/>
        <v>131599.45000000001</v>
      </c>
      <c r="L43" s="815">
        <v>85846.05</v>
      </c>
      <c r="M43" s="814">
        <f t="shared" si="7"/>
        <v>45753.4</v>
      </c>
      <c r="N43" s="814"/>
      <c r="O43" s="814">
        <v>45753.4</v>
      </c>
      <c r="P43" s="814"/>
      <c r="Q43" s="814">
        <f t="shared" si="8"/>
        <v>43149.4</v>
      </c>
      <c r="R43" s="814">
        <v>2604</v>
      </c>
      <c r="S43" s="816">
        <f t="shared" si="1"/>
        <v>1.4614853684268978</v>
      </c>
      <c r="T43" s="816">
        <f t="shared" si="2"/>
        <v>0.99899979053204868</v>
      </c>
      <c r="U43" s="816">
        <f t="shared" si="3"/>
        <v>11.124094335035254</v>
      </c>
      <c r="V43" s="816"/>
      <c r="W43" s="816">
        <f t="shared" si="9"/>
        <v>1112.4094335035254</v>
      </c>
      <c r="X43" s="816"/>
      <c r="Y43" s="816"/>
      <c r="Z43" s="817"/>
    </row>
    <row r="44" spans="1:26">
      <c r="A44" s="819">
        <v>30</v>
      </c>
      <c r="B44" s="823" t="s">
        <v>1099</v>
      </c>
      <c r="C44" s="812">
        <f t="shared" si="4"/>
        <v>142693</v>
      </c>
      <c r="D44" s="813">
        <v>139120</v>
      </c>
      <c r="E44" s="812">
        <f t="shared" si="5"/>
        <v>3573</v>
      </c>
      <c r="F44" s="812"/>
      <c r="G44" s="812">
        <v>3573</v>
      </c>
      <c r="H44" s="812"/>
      <c r="I44" s="814"/>
      <c r="J44" s="814"/>
      <c r="K44" s="814">
        <f t="shared" si="6"/>
        <v>249922.6</v>
      </c>
      <c r="L44" s="815">
        <v>139097</v>
      </c>
      <c r="M44" s="814">
        <f t="shared" si="7"/>
        <v>110825.60000000001</v>
      </c>
      <c r="N44" s="814"/>
      <c r="O44" s="814">
        <v>110825.60000000001</v>
      </c>
      <c r="P44" s="814"/>
      <c r="Q44" s="814">
        <f t="shared" si="8"/>
        <v>105613.6</v>
      </c>
      <c r="R44" s="814">
        <v>5212</v>
      </c>
      <c r="S44" s="816">
        <f t="shared" si="1"/>
        <v>1.7514706397650901</v>
      </c>
      <c r="T44" s="816">
        <f t="shared" si="2"/>
        <v>0.99983467510063251</v>
      </c>
      <c r="U44" s="816">
        <f t="shared" si="3"/>
        <v>31.017520291071929</v>
      </c>
      <c r="V44" s="816"/>
      <c r="W44" s="816">
        <f t="shared" si="9"/>
        <v>3101.7520291071928</v>
      </c>
      <c r="X44" s="816"/>
      <c r="Y44" s="816"/>
      <c r="Z44" s="817"/>
    </row>
    <row r="45" spans="1:26">
      <c r="A45" s="790">
        <v>31</v>
      </c>
      <c r="B45" s="829" t="s">
        <v>1100</v>
      </c>
      <c r="C45" s="812">
        <f t="shared" si="4"/>
        <v>88894</v>
      </c>
      <c r="D45" s="813">
        <v>84605</v>
      </c>
      <c r="E45" s="812">
        <f t="shared" si="5"/>
        <v>4289</v>
      </c>
      <c r="F45" s="812"/>
      <c r="G45" s="812">
        <v>4289</v>
      </c>
      <c r="H45" s="812"/>
      <c r="I45" s="814"/>
      <c r="J45" s="814"/>
      <c r="K45" s="814">
        <f t="shared" si="6"/>
        <v>130892.06</v>
      </c>
      <c r="L45" s="815">
        <v>84412</v>
      </c>
      <c r="M45" s="814">
        <f t="shared" si="7"/>
        <v>46480.06</v>
      </c>
      <c r="N45" s="814"/>
      <c r="O45" s="814">
        <v>46480.06</v>
      </c>
      <c r="P45" s="814"/>
      <c r="Q45" s="814">
        <f t="shared" si="8"/>
        <v>34220.06</v>
      </c>
      <c r="R45" s="814">
        <v>12260</v>
      </c>
      <c r="S45" s="816">
        <f t="shared" si="1"/>
        <v>1.4724510090669787</v>
      </c>
      <c r="T45" s="816">
        <f t="shared" si="2"/>
        <v>0.99771881094497961</v>
      </c>
      <c r="U45" s="816">
        <f t="shared" si="3"/>
        <v>10.837038936815107</v>
      </c>
      <c r="V45" s="816"/>
      <c r="W45" s="816">
        <f t="shared" si="9"/>
        <v>1083.7038936815106</v>
      </c>
      <c r="X45" s="816"/>
      <c r="Y45" s="816"/>
      <c r="Z45" s="817"/>
    </row>
    <row r="46" spans="1:26">
      <c r="A46" s="819">
        <v>32</v>
      </c>
      <c r="B46" s="831" t="s">
        <v>1101</v>
      </c>
      <c r="C46" s="812">
        <f t="shared" si="4"/>
        <v>107237</v>
      </c>
      <c r="D46" s="813">
        <v>102233</v>
      </c>
      <c r="E46" s="812">
        <f t="shared" si="5"/>
        <v>5004</v>
      </c>
      <c r="F46" s="812"/>
      <c r="G46" s="812">
        <v>5004</v>
      </c>
      <c r="H46" s="812"/>
      <c r="I46" s="814"/>
      <c r="J46" s="814"/>
      <c r="K46" s="814">
        <f t="shared" si="6"/>
        <v>138591.58000000002</v>
      </c>
      <c r="L46" s="815">
        <v>102560</v>
      </c>
      <c r="M46" s="814">
        <f t="shared" si="7"/>
        <v>36031.58</v>
      </c>
      <c r="N46" s="814"/>
      <c r="O46" s="814">
        <v>36031.58</v>
      </c>
      <c r="P46" s="814"/>
      <c r="Q46" s="814">
        <f t="shared" si="8"/>
        <v>26426.58</v>
      </c>
      <c r="R46" s="814">
        <v>9605</v>
      </c>
      <c r="S46" s="816">
        <f t="shared" ref="S46:S79" si="10">K46/C46</f>
        <v>1.2923858369779089</v>
      </c>
      <c r="T46" s="816">
        <f t="shared" ref="T46:T79" si="11">L46/D46</f>
        <v>1.0031985758023338</v>
      </c>
      <c r="U46" s="816">
        <f t="shared" ref="U46:U79" si="12">M46/E46</f>
        <v>7.2005555555555558</v>
      </c>
      <c r="V46" s="816"/>
      <c r="W46" s="816">
        <f t="shared" si="9"/>
        <v>720.05555555555554</v>
      </c>
      <c r="X46" s="816"/>
      <c r="Y46" s="816"/>
      <c r="Z46" s="817"/>
    </row>
    <row r="47" spans="1:26">
      <c r="A47" s="819">
        <v>33</v>
      </c>
      <c r="B47" s="823" t="s">
        <v>1102</v>
      </c>
      <c r="C47" s="812">
        <f t="shared" si="4"/>
        <v>112394</v>
      </c>
      <c r="D47" s="813">
        <v>106981</v>
      </c>
      <c r="E47" s="812">
        <f t="shared" si="5"/>
        <v>5413</v>
      </c>
      <c r="F47" s="812"/>
      <c r="G47" s="812">
        <v>5413</v>
      </c>
      <c r="H47" s="812"/>
      <c r="I47" s="814"/>
      <c r="J47" s="814"/>
      <c r="K47" s="814">
        <f t="shared" si="6"/>
        <v>161453.66999999998</v>
      </c>
      <c r="L47" s="815">
        <v>106630</v>
      </c>
      <c r="M47" s="814">
        <f t="shared" si="7"/>
        <v>54823.67</v>
      </c>
      <c r="N47" s="814"/>
      <c r="O47" s="814">
        <v>54823.67</v>
      </c>
      <c r="P47" s="814"/>
      <c r="Q47" s="814">
        <f t="shared" si="8"/>
        <v>35923.67</v>
      </c>
      <c r="R47" s="814">
        <v>18900</v>
      </c>
      <c r="S47" s="816">
        <f t="shared" si="10"/>
        <v>1.4364972329483778</v>
      </c>
      <c r="T47" s="816">
        <f t="shared" si="11"/>
        <v>0.99671904356848418</v>
      </c>
      <c r="U47" s="816">
        <f t="shared" si="12"/>
        <v>10.128148900794384</v>
      </c>
      <c r="V47" s="816"/>
      <c r="W47" s="816">
        <f t="shared" si="9"/>
        <v>1012.8148900794384</v>
      </c>
      <c r="X47" s="816"/>
      <c r="Y47" s="816"/>
      <c r="Z47" s="817"/>
    </row>
    <row r="48" spans="1:26">
      <c r="A48" s="819">
        <v>34</v>
      </c>
      <c r="B48" s="820" t="s">
        <v>1103</v>
      </c>
      <c r="C48" s="812">
        <f t="shared" si="4"/>
        <v>300053</v>
      </c>
      <c r="D48" s="813">
        <v>294654</v>
      </c>
      <c r="E48" s="812">
        <f t="shared" si="5"/>
        <v>5399</v>
      </c>
      <c r="F48" s="812"/>
      <c r="G48" s="812">
        <v>5399</v>
      </c>
      <c r="H48" s="812"/>
      <c r="I48" s="814"/>
      <c r="J48" s="814"/>
      <c r="K48" s="814">
        <f t="shared" si="6"/>
        <v>308755.7</v>
      </c>
      <c r="L48" s="815">
        <v>186253</v>
      </c>
      <c r="M48" s="814">
        <f t="shared" si="7"/>
        <v>122502.7</v>
      </c>
      <c r="N48" s="814"/>
      <c r="O48" s="814">
        <v>122502.7</v>
      </c>
      <c r="P48" s="814"/>
      <c r="Q48" s="814">
        <f t="shared" si="8"/>
        <v>111753.7</v>
      </c>
      <c r="R48" s="814">
        <v>10749</v>
      </c>
      <c r="S48" s="816">
        <f t="shared" si="10"/>
        <v>1.02900387598191</v>
      </c>
      <c r="T48" s="816">
        <f t="shared" si="11"/>
        <v>0.63210748878345446</v>
      </c>
      <c r="U48" s="816">
        <f t="shared" si="12"/>
        <v>22.689887016114096</v>
      </c>
      <c r="V48" s="816"/>
      <c r="W48" s="816">
        <f t="shared" si="9"/>
        <v>2268.9887016114094</v>
      </c>
      <c r="X48" s="816"/>
      <c r="Y48" s="816"/>
      <c r="Z48" s="817"/>
    </row>
    <row r="49" spans="1:26">
      <c r="A49" s="790">
        <v>35</v>
      </c>
      <c r="B49" s="805" t="s">
        <v>1104</v>
      </c>
      <c r="C49" s="812">
        <f t="shared" si="4"/>
        <v>67450</v>
      </c>
      <c r="D49" s="813">
        <v>62357</v>
      </c>
      <c r="E49" s="812">
        <f t="shared" si="5"/>
        <v>5093</v>
      </c>
      <c r="F49" s="812"/>
      <c r="G49" s="812">
        <v>5093</v>
      </c>
      <c r="H49" s="812"/>
      <c r="I49" s="814"/>
      <c r="J49" s="814"/>
      <c r="K49" s="814">
        <f t="shared" si="6"/>
        <v>164733.59</v>
      </c>
      <c r="L49" s="815">
        <v>82322</v>
      </c>
      <c r="M49" s="814">
        <f t="shared" si="7"/>
        <v>82411.59</v>
      </c>
      <c r="N49" s="814"/>
      <c r="O49" s="814">
        <v>82411.59</v>
      </c>
      <c r="P49" s="814"/>
      <c r="Q49" s="814">
        <f t="shared" si="8"/>
        <v>69041.59</v>
      </c>
      <c r="R49" s="814">
        <v>13370</v>
      </c>
      <c r="S49" s="816">
        <f t="shared" si="10"/>
        <v>2.4423067457375836</v>
      </c>
      <c r="T49" s="816">
        <f t="shared" si="11"/>
        <v>1.3201725548053946</v>
      </c>
      <c r="U49" s="816">
        <f t="shared" si="12"/>
        <v>16.181344983310424</v>
      </c>
      <c r="V49" s="816"/>
      <c r="W49" s="816">
        <f t="shared" si="9"/>
        <v>1618.1344983310423</v>
      </c>
      <c r="X49" s="816"/>
      <c r="Y49" s="816"/>
      <c r="Z49" s="817"/>
    </row>
    <row r="50" spans="1:26">
      <c r="A50" s="790">
        <v>36</v>
      </c>
      <c r="B50" s="832" t="s">
        <v>1105</v>
      </c>
      <c r="C50" s="812">
        <f t="shared" si="4"/>
        <v>60872</v>
      </c>
      <c r="D50" s="825">
        <v>55820</v>
      </c>
      <c r="E50" s="812">
        <f t="shared" si="5"/>
        <v>5052</v>
      </c>
      <c r="F50" s="807"/>
      <c r="G50" s="825">
        <v>5052</v>
      </c>
      <c r="H50" s="807"/>
      <c r="I50" s="808"/>
      <c r="J50" s="808"/>
      <c r="K50" s="814">
        <f t="shared" si="6"/>
        <v>139440.95999999999</v>
      </c>
      <c r="L50" s="814">
        <v>79821</v>
      </c>
      <c r="M50" s="814">
        <f t="shared" si="7"/>
        <v>59619.96</v>
      </c>
      <c r="N50" s="814"/>
      <c r="O50" s="814">
        <v>59619.96</v>
      </c>
      <c r="P50" s="814"/>
      <c r="Q50" s="814">
        <f t="shared" si="8"/>
        <v>46829.96</v>
      </c>
      <c r="R50" s="814">
        <v>12790</v>
      </c>
      <c r="S50" s="826">
        <f t="shared" si="10"/>
        <v>2.2907241424628726</v>
      </c>
      <c r="T50" s="826">
        <f t="shared" si="11"/>
        <v>1.4299713364385525</v>
      </c>
      <c r="U50" s="826">
        <f t="shared" si="12"/>
        <v>11.801258907363421</v>
      </c>
      <c r="V50" s="826"/>
      <c r="W50" s="816">
        <f t="shared" si="9"/>
        <v>1180.1258907363422</v>
      </c>
      <c r="X50" s="826"/>
      <c r="Y50" s="826"/>
      <c r="Z50" s="827"/>
    </row>
    <row r="51" spans="1:26">
      <c r="A51" s="790">
        <v>37</v>
      </c>
      <c r="B51" s="832" t="s">
        <v>1106</v>
      </c>
      <c r="C51" s="812">
        <f t="shared" si="4"/>
        <v>62545</v>
      </c>
      <c r="D51" s="813">
        <v>57193</v>
      </c>
      <c r="E51" s="812">
        <f t="shared" si="5"/>
        <v>5352</v>
      </c>
      <c r="F51" s="812"/>
      <c r="G51" s="812">
        <v>5352</v>
      </c>
      <c r="H51" s="812"/>
      <c r="I51" s="814"/>
      <c r="J51" s="814"/>
      <c r="K51" s="814">
        <f t="shared" si="6"/>
        <v>124688.93</v>
      </c>
      <c r="L51" s="815">
        <v>72272</v>
      </c>
      <c r="M51" s="814">
        <f t="shared" si="7"/>
        <v>52416.93</v>
      </c>
      <c r="N51" s="814"/>
      <c r="O51" s="814">
        <v>52416.93</v>
      </c>
      <c r="P51" s="814"/>
      <c r="Q51" s="814">
        <f t="shared" si="8"/>
        <v>45486.93</v>
      </c>
      <c r="R51" s="814">
        <v>6930</v>
      </c>
      <c r="S51" s="816">
        <f t="shared" si="10"/>
        <v>1.9935874970021583</v>
      </c>
      <c r="T51" s="816">
        <f t="shared" si="11"/>
        <v>1.2636511461192803</v>
      </c>
      <c r="U51" s="816">
        <f t="shared" si="12"/>
        <v>9.7938957399103135</v>
      </c>
      <c r="V51" s="816"/>
      <c r="W51" s="816">
        <f t="shared" si="9"/>
        <v>979.3895739910314</v>
      </c>
      <c r="X51" s="816"/>
      <c r="Y51" s="816"/>
      <c r="Z51" s="817"/>
    </row>
    <row r="52" spans="1:26" ht="31.5">
      <c r="A52" s="790">
        <v>38</v>
      </c>
      <c r="B52" s="811" t="s">
        <v>1107</v>
      </c>
      <c r="C52" s="812">
        <f t="shared" si="4"/>
        <v>91190</v>
      </c>
      <c r="D52" s="813">
        <v>85727</v>
      </c>
      <c r="E52" s="812">
        <f t="shared" si="5"/>
        <v>5463</v>
      </c>
      <c r="F52" s="812"/>
      <c r="G52" s="812">
        <v>5463</v>
      </c>
      <c r="H52" s="812"/>
      <c r="I52" s="814"/>
      <c r="J52" s="814"/>
      <c r="K52" s="814">
        <f t="shared" si="6"/>
        <v>221114.6</v>
      </c>
      <c r="L52" s="815">
        <v>119515</v>
      </c>
      <c r="M52" s="814">
        <f t="shared" si="7"/>
        <v>101599.6</v>
      </c>
      <c r="N52" s="814"/>
      <c r="O52" s="814">
        <v>101599.6</v>
      </c>
      <c r="P52" s="814"/>
      <c r="Q52" s="814">
        <f t="shared" si="8"/>
        <v>96560.6</v>
      </c>
      <c r="R52" s="814">
        <v>5039</v>
      </c>
      <c r="S52" s="816">
        <f t="shared" si="10"/>
        <v>2.4247680666739773</v>
      </c>
      <c r="T52" s="816">
        <f t="shared" si="11"/>
        <v>1.3941348699942842</v>
      </c>
      <c r="U52" s="816">
        <f t="shared" si="12"/>
        <v>18.597766794801391</v>
      </c>
      <c r="V52" s="816"/>
      <c r="W52" s="816">
        <f t="shared" si="9"/>
        <v>1859.7766794801391</v>
      </c>
      <c r="X52" s="816"/>
      <c r="Y52" s="816"/>
      <c r="Z52" s="817"/>
    </row>
    <row r="53" spans="1:26">
      <c r="A53" s="790">
        <v>39</v>
      </c>
      <c r="B53" s="811" t="s">
        <v>1108</v>
      </c>
      <c r="C53" s="812">
        <f t="shared" si="4"/>
        <v>228347</v>
      </c>
      <c r="D53" s="813">
        <v>202584</v>
      </c>
      <c r="E53" s="812">
        <f t="shared" si="5"/>
        <v>25763</v>
      </c>
      <c r="F53" s="812"/>
      <c r="G53" s="812">
        <v>25763</v>
      </c>
      <c r="H53" s="812"/>
      <c r="I53" s="814"/>
      <c r="J53" s="814"/>
      <c r="K53" s="814">
        <f t="shared" si="6"/>
        <v>284112.86</v>
      </c>
      <c r="L53" s="815">
        <v>201616.1</v>
      </c>
      <c r="M53" s="814">
        <f t="shared" si="7"/>
        <v>82496.759999999995</v>
      </c>
      <c r="N53" s="814"/>
      <c r="O53" s="814">
        <v>82496.759999999995</v>
      </c>
      <c r="P53" s="814"/>
      <c r="Q53" s="814">
        <f t="shared" si="8"/>
        <v>77604.759999999995</v>
      </c>
      <c r="R53" s="814">
        <v>4892</v>
      </c>
      <c r="S53" s="816">
        <f t="shared" si="10"/>
        <v>1.2442154265219161</v>
      </c>
      <c r="T53" s="816">
        <f t="shared" si="11"/>
        <v>0.99522222880385425</v>
      </c>
      <c r="U53" s="816">
        <f t="shared" si="12"/>
        <v>3.2021410550013583</v>
      </c>
      <c r="V53" s="816"/>
      <c r="W53" s="816">
        <f t="shared" si="9"/>
        <v>320.21410550013582</v>
      </c>
      <c r="X53" s="816"/>
      <c r="Y53" s="816"/>
      <c r="Z53" s="817"/>
    </row>
    <row r="54" spans="1:26">
      <c r="A54" s="790">
        <v>40</v>
      </c>
      <c r="B54" s="811" t="s">
        <v>1109</v>
      </c>
      <c r="C54" s="812">
        <f t="shared" si="4"/>
        <v>70677</v>
      </c>
      <c r="D54" s="813">
        <v>69879</v>
      </c>
      <c r="E54" s="812">
        <f t="shared" si="5"/>
        <v>798</v>
      </c>
      <c r="F54" s="812"/>
      <c r="G54" s="812">
        <v>798</v>
      </c>
      <c r="H54" s="812"/>
      <c r="I54" s="814"/>
      <c r="J54" s="814"/>
      <c r="K54" s="814">
        <f t="shared" si="6"/>
        <v>112569.97</v>
      </c>
      <c r="L54" s="815">
        <v>69879</v>
      </c>
      <c r="M54" s="814">
        <f t="shared" si="7"/>
        <v>42690.97</v>
      </c>
      <c r="N54" s="814"/>
      <c r="O54" s="814">
        <v>42690.97</v>
      </c>
      <c r="P54" s="814"/>
      <c r="Q54" s="814">
        <f t="shared" si="8"/>
        <v>34126.97</v>
      </c>
      <c r="R54" s="814">
        <v>8564</v>
      </c>
      <c r="S54" s="816">
        <f t="shared" si="10"/>
        <v>1.592738373162415</v>
      </c>
      <c r="T54" s="816">
        <f t="shared" si="11"/>
        <v>1</v>
      </c>
      <c r="U54" s="816">
        <f t="shared" si="12"/>
        <v>53.497456140350877</v>
      </c>
      <c r="V54" s="816"/>
      <c r="W54" s="816">
        <f t="shared" si="9"/>
        <v>5349.7456140350878</v>
      </c>
      <c r="X54" s="816"/>
      <c r="Y54" s="816"/>
      <c r="Z54" s="817"/>
    </row>
    <row r="55" spans="1:26">
      <c r="A55" s="790">
        <v>41</v>
      </c>
      <c r="B55" s="811" t="s">
        <v>1110</v>
      </c>
      <c r="C55" s="812">
        <f t="shared" si="4"/>
        <v>86183</v>
      </c>
      <c r="D55" s="813">
        <v>82949</v>
      </c>
      <c r="E55" s="812">
        <f t="shared" si="5"/>
        <v>3234</v>
      </c>
      <c r="F55" s="812"/>
      <c r="G55" s="812">
        <v>3234</v>
      </c>
      <c r="H55" s="812"/>
      <c r="I55" s="814"/>
      <c r="J55" s="814"/>
      <c r="K55" s="814">
        <f t="shared" si="6"/>
        <v>140832.03</v>
      </c>
      <c r="L55" s="815">
        <v>90427.8</v>
      </c>
      <c r="M55" s="814">
        <f t="shared" si="7"/>
        <v>50404.23</v>
      </c>
      <c r="N55" s="814"/>
      <c r="O55" s="814">
        <v>50404.23</v>
      </c>
      <c r="P55" s="814"/>
      <c r="Q55" s="814">
        <f t="shared" si="8"/>
        <v>39200.230000000003</v>
      </c>
      <c r="R55" s="814">
        <v>11204</v>
      </c>
      <c r="S55" s="816">
        <f t="shared" si="10"/>
        <v>1.6341045217734356</v>
      </c>
      <c r="T55" s="816">
        <f t="shared" si="11"/>
        <v>1.0901614244897468</v>
      </c>
      <c r="U55" s="816">
        <f t="shared" si="12"/>
        <v>15.585723562152134</v>
      </c>
      <c r="V55" s="816"/>
      <c r="W55" s="816">
        <f t="shared" si="9"/>
        <v>1558.5723562152134</v>
      </c>
      <c r="X55" s="816"/>
      <c r="Y55" s="816"/>
      <c r="Z55" s="817"/>
    </row>
    <row r="56" spans="1:26">
      <c r="A56" s="790">
        <v>42</v>
      </c>
      <c r="B56" s="811" t="s">
        <v>1111</v>
      </c>
      <c r="C56" s="812">
        <f t="shared" si="4"/>
        <v>105579</v>
      </c>
      <c r="D56" s="813">
        <v>99874</v>
      </c>
      <c r="E56" s="812">
        <f t="shared" si="5"/>
        <v>5705</v>
      </c>
      <c r="F56" s="812"/>
      <c r="G56" s="812">
        <v>5705</v>
      </c>
      <c r="H56" s="812"/>
      <c r="I56" s="814"/>
      <c r="J56" s="814"/>
      <c r="K56" s="814">
        <f t="shared" si="6"/>
        <v>149989.36000000002</v>
      </c>
      <c r="L56" s="815">
        <v>91990.6</v>
      </c>
      <c r="M56" s="814">
        <f t="shared" si="7"/>
        <v>57998.76</v>
      </c>
      <c r="N56" s="814"/>
      <c r="O56" s="814">
        <v>57998.76</v>
      </c>
      <c r="P56" s="814"/>
      <c r="Q56" s="814">
        <f t="shared" si="8"/>
        <v>53400.76</v>
      </c>
      <c r="R56" s="814">
        <v>4598</v>
      </c>
      <c r="S56" s="816">
        <f t="shared" si="10"/>
        <v>1.4206363007795113</v>
      </c>
      <c r="T56" s="816">
        <f t="shared" si="11"/>
        <v>0.92106654384524511</v>
      </c>
      <c r="U56" s="816">
        <f t="shared" si="12"/>
        <v>10.166303242769501</v>
      </c>
      <c r="V56" s="816"/>
      <c r="W56" s="816">
        <f t="shared" si="9"/>
        <v>1016.6303242769502</v>
      </c>
      <c r="X56" s="816"/>
      <c r="Y56" s="816"/>
      <c r="Z56" s="817"/>
    </row>
    <row r="57" spans="1:26">
      <c r="A57" s="790">
        <v>43</v>
      </c>
      <c r="B57" s="811" t="s">
        <v>1112</v>
      </c>
      <c r="C57" s="812">
        <f t="shared" si="4"/>
        <v>101642</v>
      </c>
      <c r="D57" s="813">
        <v>96970</v>
      </c>
      <c r="E57" s="812">
        <f t="shared" si="5"/>
        <v>4672</v>
      </c>
      <c r="F57" s="812"/>
      <c r="G57" s="812">
        <v>4672</v>
      </c>
      <c r="H57" s="812"/>
      <c r="I57" s="814"/>
      <c r="J57" s="814"/>
      <c r="K57" s="814">
        <f t="shared" si="6"/>
        <v>144065</v>
      </c>
      <c r="L57" s="815">
        <v>96899.199999999997</v>
      </c>
      <c r="M57" s="814">
        <f t="shared" si="7"/>
        <v>47165.8</v>
      </c>
      <c r="N57" s="814"/>
      <c r="O57" s="814">
        <v>47165.8</v>
      </c>
      <c r="P57" s="814"/>
      <c r="Q57" s="814">
        <f t="shared" si="8"/>
        <v>45470.8</v>
      </c>
      <c r="R57" s="814">
        <v>1695</v>
      </c>
      <c r="S57" s="816">
        <f t="shared" si="10"/>
        <v>1.4173766749965566</v>
      </c>
      <c r="T57" s="816">
        <f t="shared" si="11"/>
        <v>0.99926987728163341</v>
      </c>
      <c r="U57" s="816">
        <f t="shared" si="12"/>
        <v>10.095419520547946</v>
      </c>
      <c r="V57" s="816"/>
      <c r="W57" s="816">
        <f t="shared" si="9"/>
        <v>1009.5419520547946</v>
      </c>
      <c r="X57" s="816"/>
      <c r="Y57" s="816"/>
      <c r="Z57" s="817"/>
    </row>
    <row r="58" spans="1:26">
      <c r="A58" s="790">
        <v>44</v>
      </c>
      <c r="B58" s="811" t="s">
        <v>1113</v>
      </c>
      <c r="C58" s="812">
        <f t="shared" si="4"/>
        <v>77136</v>
      </c>
      <c r="D58" s="813">
        <v>72923</v>
      </c>
      <c r="E58" s="812">
        <f t="shared" si="5"/>
        <v>4213</v>
      </c>
      <c r="F58" s="812"/>
      <c r="G58" s="812">
        <v>4213</v>
      </c>
      <c r="H58" s="812"/>
      <c r="I58" s="814"/>
      <c r="J58" s="814"/>
      <c r="K58" s="814">
        <f t="shared" si="6"/>
        <v>118069.53</v>
      </c>
      <c r="L58" s="815">
        <v>72086.41</v>
      </c>
      <c r="M58" s="814">
        <f t="shared" si="7"/>
        <v>45983.12</v>
      </c>
      <c r="N58" s="814"/>
      <c r="O58" s="814">
        <v>45983.12</v>
      </c>
      <c r="P58" s="814"/>
      <c r="Q58" s="814">
        <f t="shared" si="8"/>
        <v>40769.120000000003</v>
      </c>
      <c r="R58" s="814">
        <v>5214</v>
      </c>
      <c r="S58" s="816">
        <f t="shared" si="10"/>
        <v>1.5306670037336652</v>
      </c>
      <c r="T58" s="816">
        <f t="shared" si="11"/>
        <v>0.98852776216008675</v>
      </c>
      <c r="U58" s="816">
        <f t="shared" si="12"/>
        <v>10.914578685022549</v>
      </c>
      <c r="V58" s="816"/>
      <c r="W58" s="816">
        <f t="shared" si="9"/>
        <v>1091.457868502255</v>
      </c>
      <c r="X58" s="816"/>
      <c r="Y58" s="816"/>
      <c r="Z58" s="817"/>
    </row>
    <row r="59" spans="1:26">
      <c r="A59" s="790">
        <v>45</v>
      </c>
      <c r="B59" s="811" t="s">
        <v>1114</v>
      </c>
      <c r="C59" s="812">
        <f t="shared" si="4"/>
        <v>62198</v>
      </c>
      <c r="D59" s="813">
        <v>61537</v>
      </c>
      <c r="E59" s="812">
        <f t="shared" si="5"/>
        <v>661</v>
      </c>
      <c r="F59" s="812"/>
      <c r="G59" s="812">
        <v>661</v>
      </c>
      <c r="H59" s="812"/>
      <c r="I59" s="814"/>
      <c r="J59" s="814"/>
      <c r="K59" s="814">
        <f t="shared" si="6"/>
        <v>90623.39</v>
      </c>
      <c r="L59" s="815">
        <v>61474.7</v>
      </c>
      <c r="M59" s="814">
        <f t="shared" si="7"/>
        <v>29148.69</v>
      </c>
      <c r="N59" s="814"/>
      <c r="O59" s="814">
        <v>29148.69</v>
      </c>
      <c r="P59" s="814"/>
      <c r="Q59" s="814">
        <f t="shared" si="8"/>
        <v>26004.69</v>
      </c>
      <c r="R59" s="814">
        <v>3144</v>
      </c>
      <c r="S59" s="816">
        <f t="shared" si="10"/>
        <v>1.4570145342293965</v>
      </c>
      <c r="T59" s="816">
        <f t="shared" si="11"/>
        <v>0.99898760095552264</v>
      </c>
      <c r="U59" s="816">
        <f t="shared" si="12"/>
        <v>44.097866868381239</v>
      </c>
      <c r="V59" s="816"/>
      <c r="W59" s="816">
        <f t="shared" si="9"/>
        <v>4409.7866868381243</v>
      </c>
      <c r="X59" s="816"/>
      <c r="Y59" s="816"/>
      <c r="Z59" s="817"/>
    </row>
    <row r="60" spans="1:26">
      <c r="A60" s="819">
        <v>46</v>
      </c>
      <c r="B60" s="823" t="s">
        <v>1115</v>
      </c>
      <c r="C60" s="812">
        <f t="shared" si="4"/>
        <v>207503</v>
      </c>
      <c r="D60" s="813">
        <v>201208</v>
      </c>
      <c r="E60" s="812">
        <f t="shared" si="5"/>
        <v>6295</v>
      </c>
      <c r="F60" s="812"/>
      <c r="G60" s="812">
        <v>6295</v>
      </c>
      <c r="H60" s="812"/>
      <c r="I60" s="814"/>
      <c r="J60" s="814"/>
      <c r="K60" s="814">
        <f t="shared" si="6"/>
        <v>289931.76</v>
      </c>
      <c r="L60" s="815">
        <v>196252</v>
      </c>
      <c r="M60" s="814">
        <f t="shared" si="7"/>
        <v>93679.76</v>
      </c>
      <c r="N60" s="814"/>
      <c r="O60" s="814">
        <v>93679.76</v>
      </c>
      <c r="P60" s="814"/>
      <c r="Q60" s="814">
        <f t="shared" si="8"/>
        <v>83649.759999999995</v>
      </c>
      <c r="R60" s="814">
        <v>10030</v>
      </c>
      <c r="S60" s="816">
        <f t="shared" si="10"/>
        <v>1.3972412928969702</v>
      </c>
      <c r="T60" s="816">
        <f t="shared" si="11"/>
        <v>0.97536877261341492</v>
      </c>
      <c r="U60" s="816">
        <f t="shared" si="12"/>
        <v>14.881613979348689</v>
      </c>
      <c r="V60" s="816"/>
      <c r="W60" s="816">
        <f t="shared" si="9"/>
        <v>1488.161397934869</v>
      </c>
      <c r="X60" s="816"/>
      <c r="Y60" s="816"/>
      <c r="Z60" s="817"/>
    </row>
    <row r="61" spans="1:26">
      <c r="A61" s="819">
        <v>47</v>
      </c>
      <c r="B61" s="822" t="s">
        <v>1116</v>
      </c>
      <c r="C61" s="812">
        <f t="shared" si="4"/>
        <v>113161</v>
      </c>
      <c r="D61" s="813">
        <v>107304</v>
      </c>
      <c r="E61" s="812">
        <f t="shared" si="5"/>
        <v>5857</v>
      </c>
      <c r="F61" s="812"/>
      <c r="G61" s="812">
        <v>5857</v>
      </c>
      <c r="H61" s="812"/>
      <c r="I61" s="814"/>
      <c r="J61" s="814"/>
      <c r="K61" s="814">
        <f t="shared" si="6"/>
        <v>165449.96</v>
      </c>
      <c r="L61" s="815">
        <v>107955</v>
      </c>
      <c r="M61" s="814">
        <f t="shared" si="7"/>
        <v>57494.96</v>
      </c>
      <c r="N61" s="814"/>
      <c r="O61" s="814">
        <v>57494.96</v>
      </c>
      <c r="P61" s="814"/>
      <c r="Q61" s="814">
        <f t="shared" si="8"/>
        <v>49866.96</v>
      </c>
      <c r="R61" s="814">
        <v>7628</v>
      </c>
      <c r="S61" s="816">
        <f t="shared" si="10"/>
        <v>1.4620758035012063</v>
      </c>
      <c r="T61" s="816">
        <f t="shared" si="11"/>
        <v>1.0060668754193693</v>
      </c>
      <c r="U61" s="816">
        <f t="shared" si="12"/>
        <v>9.816452108588015</v>
      </c>
      <c r="V61" s="816"/>
      <c r="W61" s="816">
        <f t="shared" si="9"/>
        <v>981.64521085880153</v>
      </c>
      <c r="X61" s="816"/>
      <c r="Y61" s="816"/>
      <c r="Z61" s="817"/>
    </row>
    <row r="62" spans="1:26">
      <c r="A62" s="819">
        <v>48</v>
      </c>
      <c r="B62" s="830" t="s">
        <v>1117</v>
      </c>
      <c r="C62" s="812">
        <f t="shared" si="4"/>
        <v>110656</v>
      </c>
      <c r="D62" s="825">
        <v>103681</v>
      </c>
      <c r="E62" s="812">
        <f t="shared" si="5"/>
        <v>6975</v>
      </c>
      <c r="F62" s="807"/>
      <c r="G62" s="825">
        <v>6975</v>
      </c>
      <c r="H62" s="807"/>
      <c r="I62" s="808"/>
      <c r="J62" s="808"/>
      <c r="K62" s="814">
        <f t="shared" si="6"/>
        <v>200100.81</v>
      </c>
      <c r="L62" s="814">
        <v>103160.5</v>
      </c>
      <c r="M62" s="814">
        <f t="shared" si="7"/>
        <v>96940.31</v>
      </c>
      <c r="N62" s="814"/>
      <c r="O62" s="814">
        <v>96940.31</v>
      </c>
      <c r="P62" s="814"/>
      <c r="Q62" s="814">
        <f t="shared" si="8"/>
        <v>71536.31</v>
      </c>
      <c r="R62" s="814">
        <v>25404</v>
      </c>
      <c r="S62" s="826">
        <f t="shared" si="10"/>
        <v>1.808314144736842</v>
      </c>
      <c r="T62" s="826">
        <f t="shared" si="11"/>
        <v>0.99497979379056911</v>
      </c>
      <c r="U62" s="826">
        <f t="shared" si="12"/>
        <v>13.898252329749104</v>
      </c>
      <c r="V62" s="826"/>
      <c r="W62" s="816">
        <f t="shared" si="9"/>
        <v>1389.8252329749105</v>
      </c>
      <c r="X62" s="826"/>
      <c r="Y62" s="826"/>
      <c r="Z62" s="827"/>
    </row>
    <row r="63" spans="1:26">
      <c r="A63" s="790">
        <v>49</v>
      </c>
      <c r="B63" s="821" t="s">
        <v>1118</v>
      </c>
      <c r="C63" s="812">
        <f t="shared" si="4"/>
        <v>131641</v>
      </c>
      <c r="D63" s="813">
        <v>124931</v>
      </c>
      <c r="E63" s="812">
        <f t="shared" si="5"/>
        <v>6710</v>
      </c>
      <c r="F63" s="812"/>
      <c r="G63" s="812">
        <v>6710</v>
      </c>
      <c r="H63" s="812"/>
      <c r="I63" s="814"/>
      <c r="J63" s="814"/>
      <c r="K63" s="814">
        <f t="shared" si="6"/>
        <v>197505.57</v>
      </c>
      <c r="L63" s="815">
        <v>124582</v>
      </c>
      <c r="M63" s="814">
        <f t="shared" si="7"/>
        <v>72923.570000000007</v>
      </c>
      <c r="N63" s="814"/>
      <c r="O63" s="814">
        <v>72923.570000000007</v>
      </c>
      <c r="P63" s="814"/>
      <c r="Q63" s="814">
        <f t="shared" si="8"/>
        <v>67992.570000000007</v>
      </c>
      <c r="R63" s="814">
        <v>4931</v>
      </c>
      <c r="S63" s="816">
        <f t="shared" si="10"/>
        <v>1.5003347741205249</v>
      </c>
      <c r="T63" s="816">
        <f t="shared" si="11"/>
        <v>0.99720645796479657</v>
      </c>
      <c r="U63" s="816">
        <f t="shared" si="12"/>
        <v>10.867894187779434</v>
      </c>
      <c r="V63" s="816"/>
      <c r="W63" s="816">
        <f t="shared" si="9"/>
        <v>1086.7894187779434</v>
      </c>
      <c r="X63" s="816"/>
      <c r="Y63" s="816"/>
      <c r="Z63" s="817"/>
    </row>
    <row r="64" spans="1:26">
      <c r="A64" s="790">
        <v>50</v>
      </c>
      <c r="B64" s="811" t="s">
        <v>1119</v>
      </c>
      <c r="C64" s="812">
        <f t="shared" si="4"/>
        <v>84084</v>
      </c>
      <c r="D64" s="813">
        <v>78644</v>
      </c>
      <c r="E64" s="812">
        <f t="shared" si="5"/>
        <v>5440</v>
      </c>
      <c r="F64" s="812"/>
      <c r="G64" s="812">
        <v>5440</v>
      </c>
      <c r="H64" s="812"/>
      <c r="I64" s="814"/>
      <c r="J64" s="814"/>
      <c r="K64" s="814">
        <f t="shared" si="6"/>
        <v>131415.43</v>
      </c>
      <c r="L64" s="815">
        <v>78238</v>
      </c>
      <c r="M64" s="814">
        <f t="shared" si="7"/>
        <v>53177.43</v>
      </c>
      <c r="N64" s="814"/>
      <c r="O64" s="814">
        <v>53177.43</v>
      </c>
      <c r="P64" s="814"/>
      <c r="Q64" s="814">
        <f t="shared" si="8"/>
        <v>41745.43</v>
      </c>
      <c r="R64" s="814">
        <v>11432</v>
      </c>
      <c r="S64" s="816">
        <f t="shared" si="10"/>
        <v>1.5629064982636411</v>
      </c>
      <c r="T64" s="816">
        <f t="shared" si="11"/>
        <v>0.99483749554956513</v>
      </c>
      <c r="U64" s="816">
        <f t="shared" si="12"/>
        <v>9.7752628676470597</v>
      </c>
      <c r="V64" s="816"/>
      <c r="W64" s="816">
        <f t="shared" si="9"/>
        <v>977.52628676470601</v>
      </c>
      <c r="X64" s="816"/>
      <c r="Y64" s="816"/>
      <c r="Z64" s="817"/>
    </row>
    <row r="65" spans="1:26">
      <c r="A65" s="819">
        <v>51</v>
      </c>
      <c r="B65" s="823" t="s">
        <v>1120</v>
      </c>
      <c r="C65" s="812">
        <f t="shared" si="4"/>
        <v>148914</v>
      </c>
      <c r="D65" s="813">
        <v>138846</v>
      </c>
      <c r="E65" s="812">
        <f t="shared" si="5"/>
        <v>10068</v>
      </c>
      <c r="F65" s="812"/>
      <c r="G65" s="812">
        <v>10068</v>
      </c>
      <c r="H65" s="812"/>
      <c r="I65" s="814"/>
      <c r="J65" s="814"/>
      <c r="K65" s="814">
        <f t="shared" si="6"/>
        <v>217353.39</v>
      </c>
      <c r="L65" s="815">
        <v>137157</v>
      </c>
      <c r="M65" s="814">
        <f t="shared" si="7"/>
        <v>80196.39</v>
      </c>
      <c r="N65" s="814"/>
      <c r="O65" s="814">
        <v>80196.39</v>
      </c>
      <c r="P65" s="814"/>
      <c r="Q65" s="814">
        <f t="shared" si="8"/>
        <v>68144.39</v>
      </c>
      <c r="R65" s="814">
        <v>12052</v>
      </c>
      <c r="S65" s="816">
        <f t="shared" si="10"/>
        <v>1.4595900318304527</v>
      </c>
      <c r="T65" s="816">
        <f t="shared" si="11"/>
        <v>0.98783544358497899</v>
      </c>
      <c r="U65" s="816">
        <f t="shared" si="12"/>
        <v>7.9654737783075085</v>
      </c>
      <c r="V65" s="816"/>
      <c r="W65" s="816">
        <f t="shared" si="9"/>
        <v>796.54737783075086</v>
      </c>
      <c r="X65" s="816"/>
      <c r="Y65" s="816"/>
      <c r="Z65" s="817"/>
    </row>
    <row r="66" spans="1:26">
      <c r="A66" s="790">
        <v>52</v>
      </c>
      <c r="B66" s="821" t="s">
        <v>1121</v>
      </c>
      <c r="C66" s="812">
        <f t="shared" si="4"/>
        <v>197612</v>
      </c>
      <c r="D66" s="813">
        <v>174674</v>
      </c>
      <c r="E66" s="812">
        <f t="shared" si="5"/>
        <v>22938</v>
      </c>
      <c r="F66" s="812"/>
      <c r="G66" s="812">
        <v>22938</v>
      </c>
      <c r="H66" s="812"/>
      <c r="I66" s="814"/>
      <c r="J66" s="814"/>
      <c r="K66" s="814">
        <f t="shared" si="6"/>
        <v>253452.93</v>
      </c>
      <c r="L66" s="815">
        <v>174590.8</v>
      </c>
      <c r="M66" s="814">
        <f t="shared" si="7"/>
        <v>78862.13</v>
      </c>
      <c r="N66" s="814"/>
      <c r="O66" s="814">
        <v>78862.13</v>
      </c>
      <c r="P66" s="814"/>
      <c r="Q66" s="814">
        <f t="shared" si="8"/>
        <v>75946.13</v>
      </c>
      <c r="R66" s="814">
        <v>2916</v>
      </c>
      <c r="S66" s="816">
        <f t="shared" si="10"/>
        <v>1.2825786389490517</v>
      </c>
      <c r="T66" s="816">
        <f t="shared" si="11"/>
        <v>0.99952368412013226</v>
      </c>
      <c r="U66" s="816">
        <f t="shared" si="12"/>
        <v>3.4380560641729883</v>
      </c>
      <c r="V66" s="816"/>
      <c r="W66" s="816">
        <f t="shared" si="9"/>
        <v>343.8056064172988</v>
      </c>
      <c r="X66" s="816"/>
      <c r="Y66" s="816"/>
      <c r="Z66" s="817"/>
    </row>
    <row r="67" spans="1:26">
      <c r="A67" s="790">
        <v>53</v>
      </c>
      <c r="B67" s="821" t="s">
        <v>1122</v>
      </c>
      <c r="C67" s="812">
        <f t="shared" si="4"/>
        <v>96863</v>
      </c>
      <c r="D67" s="813">
        <v>96356</v>
      </c>
      <c r="E67" s="812">
        <f t="shared" si="5"/>
        <v>507</v>
      </c>
      <c r="F67" s="812"/>
      <c r="G67" s="812">
        <v>507</v>
      </c>
      <c r="H67" s="812"/>
      <c r="I67" s="814"/>
      <c r="J67" s="814"/>
      <c r="K67" s="814">
        <f t="shared" si="6"/>
        <v>140539.47</v>
      </c>
      <c r="L67" s="815">
        <v>96285</v>
      </c>
      <c r="M67" s="814">
        <f t="shared" si="7"/>
        <v>44254.47</v>
      </c>
      <c r="N67" s="814"/>
      <c r="O67" s="814">
        <v>44254.47</v>
      </c>
      <c r="P67" s="814"/>
      <c r="Q67" s="814">
        <f t="shared" si="8"/>
        <v>33925.47</v>
      </c>
      <c r="R67" s="814">
        <v>10329</v>
      </c>
      <c r="S67" s="816">
        <f t="shared" si="10"/>
        <v>1.4509097384966396</v>
      </c>
      <c r="T67" s="816">
        <f t="shared" si="11"/>
        <v>0.99926314915521608</v>
      </c>
      <c r="U67" s="816">
        <f t="shared" si="12"/>
        <v>87.286923076923074</v>
      </c>
      <c r="V67" s="816"/>
      <c r="W67" s="816">
        <f t="shared" si="9"/>
        <v>8728.6923076923067</v>
      </c>
      <c r="X67" s="816"/>
      <c r="Y67" s="816"/>
      <c r="Z67" s="817"/>
    </row>
    <row r="68" spans="1:26">
      <c r="A68" s="819">
        <v>54</v>
      </c>
      <c r="B68" s="823" t="s">
        <v>1123</v>
      </c>
      <c r="C68" s="812">
        <f t="shared" si="4"/>
        <v>80032</v>
      </c>
      <c r="D68" s="813">
        <v>79432</v>
      </c>
      <c r="E68" s="812">
        <f t="shared" si="5"/>
        <v>600</v>
      </c>
      <c r="F68" s="812"/>
      <c r="G68" s="812">
        <v>600</v>
      </c>
      <c r="H68" s="812"/>
      <c r="I68" s="814"/>
      <c r="J68" s="814"/>
      <c r="K68" s="814">
        <f t="shared" si="6"/>
        <v>121326.45999999999</v>
      </c>
      <c r="L68" s="815">
        <v>79432</v>
      </c>
      <c r="M68" s="814">
        <f t="shared" si="7"/>
        <v>41894.46</v>
      </c>
      <c r="N68" s="814"/>
      <c r="O68" s="814">
        <v>41894.46</v>
      </c>
      <c r="P68" s="814"/>
      <c r="Q68" s="814">
        <f t="shared" si="8"/>
        <v>33778.46</v>
      </c>
      <c r="R68" s="814">
        <v>8116</v>
      </c>
      <c r="S68" s="816">
        <f t="shared" si="10"/>
        <v>1.5159743602558975</v>
      </c>
      <c r="T68" s="816">
        <f t="shared" si="11"/>
        <v>1</v>
      </c>
      <c r="U68" s="816">
        <f t="shared" si="12"/>
        <v>69.824100000000001</v>
      </c>
      <c r="V68" s="816"/>
      <c r="W68" s="816">
        <f t="shared" si="9"/>
        <v>6982.41</v>
      </c>
      <c r="X68" s="816"/>
      <c r="Y68" s="816"/>
      <c r="Z68" s="817"/>
    </row>
    <row r="69" spans="1:26">
      <c r="A69" s="790">
        <v>55</v>
      </c>
      <c r="B69" s="821" t="s">
        <v>1124</v>
      </c>
      <c r="C69" s="812">
        <f t="shared" si="4"/>
        <v>75843</v>
      </c>
      <c r="D69" s="813">
        <v>73440</v>
      </c>
      <c r="E69" s="812">
        <f t="shared" si="5"/>
        <v>2403</v>
      </c>
      <c r="F69" s="812"/>
      <c r="G69" s="812">
        <v>2403</v>
      </c>
      <c r="H69" s="812"/>
      <c r="I69" s="814"/>
      <c r="J69" s="814"/>
      <c r="K69" s="814">
        <f t="shared" si="6"/>
        <v>126468.71</v>
      </c>
      <c r="L69" s="815">
        <v>73388.600000000006</v>
      </c>
      <c r="M69" s="814">
        <f t="shared" si="7"/>
        <v>53080.11</v>
      </c>
      <c r="N69" s="814"/>
      <c r="O69" s="814">
        <v>53080.11</v>
      </c>
      <c r="P69" s="814"/>
      <c r="Q69" s="814">
        <f t="shared" si="8"/>
        <v>42020.11</v>
      </c>
      <c r="R69" s="814">
        <v>11060</v>
      </c>
      <c r="S69" s="816">
        <f t="shared" si="10"/>
        <v>1.6675066914547156</v>
      </c>
      <c r="T69" s="816">
        <f t="shared" si="11"/>
        <v>0.99930010893246191</v>
      </c>
      <c r="U69" s="816">
        <f t="shared" si="12"/>
        <v>22.089101123595505</v>
      </c>
      <c r="V69" s="816"/>
      <c r="W69" s="816">
        <f t="shared" si="9"/>
        <v>2208.9101123595506</v>
      </c>
      <c r="X69" s="816"/>
      <c r="Y69" s="816"/>
      <c r="Z69" s="817"/>
    </row>
    <row r="70" spans="1:26">
      <c r="A70" s="819">
        <v>56</v>
      </c>
      <c r="B70" s="830" t="s">
        <v>1125</v>
      </c>
      <c r="C70" s="812">
        <f t="shared" si="4"/>
        <v>61454</v>
      </c>
      <c r="D70" s="813">
        <v>50349</v>
      </c>
      <c r="E70" s="812">
        <f t="shared" si="5"/>
        <v>11105</v>
      </c>
      <c r="F70" s="812"/>
      <c r="G70" s="812">
        <v>11105</v>
      </c>
      <c r="H70" s="812"/>
      <c r="I70" s="814"/>
      <c r="J70" s="814"/>
      <c r="K70" s="814">
        <f t="shared" si="6"/>
        <v>126386.08</v>
      </c>
      <c r="L70" s="815">
        <v>50299.7</v>
      </c>
      <c r="M70" s="814">
        <f t="shared" si="7"/>
        <v>76086.38</v>
      </c>
      <c r="N70" s="814"/>
      <c r="O70" s="814">
        <v>76086.38</v>
      </c>
      <c r="P70" s="814"/>
      <c r="Q70" s="814">
        <f t="shared" si="8"/>
        <v>40738.380000000005</v>
      </c>
      <c r="R70" s="814">
        <v>35348</v>
      </c>
      <c r="S70" s="816">
        <f t="shared" si="10"/>
        <v>2.0565964786669704</v>
      </c>
      <c r="T70" s="816">
        <f t="shared" si="11"/>
        <v>0.99902083457466873</v>
      </c>
      <c r="U70" s="816">
        <f t="shared" si="12"/>
        <v>6.8515425484016212</v>
      </c>
      <c r="V70" s="816"/>
      <c r="W70" s="816">
        <f t="shared" si="9"/>
        <v>685.15425484016214</v>
      </c>
      <c r="X70" s="816"/>
      <c r="Y70" s="816"/>
      <c r="Z70" s="817"/>
    </row>
    <row r="71" spans="1:26">
      <c r="A71" s="790">
        <v>57</v>
      </c>
      <c r="B71" s="811" t="s">
        <v>1126</v>
      </c>
      <c r="C71" s="812">
        <f t="shared" si="4"/>
        <v>91321</v>
      </c>
      <c r="D71" s="813">
        <v>84500</v>
      </c>
      <c r="E71" s="812">
        <f t="shared" si="5"/>
        <v>6821</v>
      </c>
      <c r="F71" s="812"/>
      <c r="G71" s="812">
        <v>6821</v>
      </c>
      <c r="H71" s="812"/>
      <c r="I71" s="814"/>
      <c r="J71" s="814"/>
      <c r="K71" s="814">
        <f t="shared" si="6"/>
        <v>131136.87</v>
      </c>
      <c r="L71" s="815">
        <v>84446.3</v>
      </c>
      <c r="M71" s="814">
        <f t="shared" si="7"/>
        <v>46690.57</v>
      </c>
      <c r="N71" s="814"/>
      <c r="O71" s="814">
        <v>46690.57</v>
      </c>
      <c r="P71" s="814"/>
      <c r="Q71" s="814">
        <f t="shared" si="8"/>
        <v>39419.57</v>
      </c>
      <c r="R71" s="814">
        <v>7271</v>
      </c>
      <c r="S71" s="816">
        <f t="shared" si="10"/>
        <v>1.4359990582669921</v>
      </c>
      <c r="T71" s="816">
        <f t="shared" si="11"/>
        <v>0.99936449704142016</v>
      </c>
      <c r="U71" s="816">
        <f t="shared" si="12"/>
        <v>6.8451209500073302</v>
      </c>
      <c r="V71" s="816"/>
      <c r="W71" s="816">
        <f t="shared" si="9"/>
        <v>684.51209500073298</v>
      </c>
      <c r="X71" s="816"/>
      <c r="Y71" s="816"/>
      <c r="Z71" s="817"/>
    </row>
    <row r="72" spans="1:26">
      <c r="A72" s="790">
        <v>58</v>
      </c>
      <c r="B72" s="811" t="s">
        <v>1127</v>
      </c>
      <c r="C72" s="812">
        <f t="shared" si="4"/>
        <v>92717</v>
      </c>
      <c r="D72" s="813">
        <v>90470</v>
      </c>
      <c r="E72" s="812">
        <f t="shared" si="5"/>
        <v>2247</v>
      </c>
      <c r="F72" s="812"/>
      <c r="G72" s="812">
        <v>2247</v>
      </c>
      <c r="H72" s="812"/>
      <c r="I72" s="814"/>
      <c r="J72" s="814"/>
      <c r="K72" s="814">
        <f t="shared" si="6"/>
        <v>137964.64000000001</v>
      </c>
      <c r="L72" s="815">
        <v>90353.58</v>
      </c>
      <c r="M72" s="814">
        <f t="shared" si="7"/>
        <v>47611.06</v>
      </c>
      <c r="N72" s="814"/>
      <c r="O72" s="814">
        <v>47611.06</v>
      </c>
      <c r="P72" s="814"/>
      <c r="Q72" s="814">
        <f t="shared" si="8"/>
        <v>39814.06</v>
      </c>
      <c r="R72" s="814">
        <v>7797</v>
      </c>
      <c r="S72" s="816">
        <f t="shared" si="10"/>
        <v>1.4880188099269822</v>
      </c>
      <c r="T72" s="816">
        <f t="shared" si="11"/>
        <v>0.9987131645849453</v>
      </c>
      <c r="U72" s="816">
        <f t="shared" si="12"/>
        <v>21.188722741433022</v>
      </c>
      <c r="V72" s="816"/>
      <c r="W72" s="816">
        <f t="shared" si="9"/>
        <v>2118.8722741433021</v>
      </c>
      <c r="X72" s="816"/>
      <c r="Y72" s="816"/>
      <c r="Z72" s="817"/>
    </row>
    <row r="73" spans="1:26">
      <c r="A73" s="790">
        <v>59</v>
      </c>
      <c r="B73" s="811" t="s">
        <v>1128</v>
      </c>
      <c r="C73" s="812">
        <f t="shared" si="4"/>
        <v>94311</v>
      </c>
      <c r="D73" s="813">
        <v>89704</v>
      </c>
      <c r="E73" s="812">
        <f t="shared" si="5"/>
        <v>4607</v>
      </c>
      <c r="F73" s="812"/>
      <c r="G73" s="812">
        <v>4607</v>
      </c>
      <c r="H73" s="812"/>
      <c r="I73" s="814"/>
      <c r="J73" s="814"/>
      <c r="K73" s="814">
        <f t="shared" si="6"/>
        <v>147028.38</v>
      </c>
      <c r="L73" s="815">
        <v>89628.6</v>
      </c>
      <c r="M73" s="814">
        <f t="shared" si="7"/>
        <v>57399.78</v>
      </c>
      <c r="N73" s="814"/>
      <c r="O73" s="814">
        <v>57399.78</v>
      </c>
      <c r="P73" s="814"/>
      <c r="Q73" s="814">
        <f t="shared" si="8"/>
        <v>49864.78</v>
      </c>
      <c r="R73" s="814">
        <v>7535</v>
      </c>
      <c r="S73" s="816">
        <f t="shared" si="10"/>
        <v>1.5589738206571875</v>
      </c>
      <c r="T73" s="816">
        <f t="shared" si="11"/>
        <v>0.9991594577722287</v>
      </c>
      <c r="U73" s="816">
        <f t="shared" si="12"/>
        <v>12.459253310180161</v>
      </c>
      <c r="V73" s="816"/>
      <c r="W73" s="816">
        <f t="shared" si="9"/>
        <v>1245.9253310180161</v>
      </c>
      <c r="X73" s="816"/>
      <c r="Y73" s="816"/>
      <c r="Z73" s="817"/>
    </row>
    <row r="74" spans="1:26">
      <c r="A74" s="790">
        <v>60</v>
      </c>
      <c r="B74" s="821" t="s">
        <v>1129</v>
      </c>
      <c r="C74" s="812">
        <f t="shared" si="4"/>
        <v>229879</v>
      </c>
      <c r="D74" s="825">
        <v>189519</v>
      </c>
      <c r="E74" s="812">
        <f t="shared" si="5"/>
        <v>40360</v>
      </c>
      <c r="F74" s="825"/>
      <c r="G74" s="825">
        <v>40360</v>
      </c>
      <c r="H74" s="807"/>
      <c r="I74" s="808"/>
      <c r="J74" s="808"/>
      <c r="K74" s="814">
        <f t="shared" si="6"/>
        <v>313702.8</v>
      </c>
      <c r="L74" s="814">
        <v>187248.1</v>
      </c>
      <c r="M74" s="814">
        <f t="shared" si="7"/>
        <v>126454.7</v>
      </c>
      <c r="N74" s="814"/>
      <c r="O74" s="814">
        <v>126454.7</v>
      </c>
      <c r="P74" s="814"/>
      <c r="Q74" s="814">
        <f t="shared" si="8"/>
        <v>121375.7</v>
      </c>
      <c r="R74" s="814">
        <v>5079</v>
      </c>
      <c r="S74" s="826">
        <f t="shared" si="10"/>
        <v>1.3646431383466955</v>
      </c>
      <c r="T74" s="826">
        <f t="shared" si="11"/>
        <v>0.98801756024461929</v>
      </c>
      <c r="U74" s="826">
        <f t="shared" si="12"/>
        <v>3.1331689791873143</v>
      </c>
      <c r="V74" s="826"/>
      <c r="W74" s="816">
        <f t="shared" si="9"/>
        <v>313.31689791873146</v>
      </c>
      <c r="X74" s="826"/>
      <c r="Y74" s="826"/>
      <c r="Z74" s="827"/>
    </row>
    <row r="75" spans="1:26">
      <c r="A75" s="790">
        <v>61</v>
      </c>
      <c r="B75" s="821" t="s">
        <v>1130</v>
      </c>
      <c r="C75" s="812">
        <f t="shared" si="4"/>
        <v>95936</v>
      </c>
      <c r="D75" s="813">
        <v>95411</v>
      </c>
      <c r="E75" s="812">
        <f t="shared" si="5"/>
        <v>525</v>
      </c>
      <c r="F75" s="812"/>
      <c r="G75" s="812">
        <v>525</v>
      </c>
      <c r="H75" s="812"/>
      <c r="I75" s="814"/>
      <c r="J75" s="814"/>
      <c r="K75" s="814">
        <f t="shared" si="6"/>
        <v>151871.95000000001</v>
      </c>
      <c r="L75" s="815">
        <v>97698</v>
      </c>
      <c r="M75" s="814">
        <f t="shared" si="7"/>
        <v>54173.95</v>
      </c>
      <c r="N75" s="814"/>
      <c r="O75" s="814">
        <v>54173.95</v>
      </c>
      <c r="P75" s="814"/>
      <c r="Q75" s="814">
        <f t="shared" si="8"/>
        <v>41808.949999999997</v>
      </c>
      <c r="R75" s="814">
        <v>12365</v>
      </c>
      <c r="S75" s="816">
        <f t="shared" si="10"/>
        <v>1.5830548490660441</v>
      </c>
      <c r="T75" s="816">
        <f t="shared" si="11"/>
        <v>1.0239699824967772</v>
      </c>
      <c r="U75" s="816">
        <f t="shared" si="12"/>
        <v>103.18847619047618</v>
      </c>
      <c r="V75" s="816"/>
      <c r="W75" s="816">
        <f t="shared" si="9"/>
        <v>10318.847619047618</v>
      </c>
      <c r="X75" s="816"/>
      <c r="Y75" s="816"/>
      <c r="Z75" s="817"/>
    </row>
    <row r="76" spans="1:26">
      <c r="A76" s="790">
        <v>62</v>
      </c>
      <c r="B76" s="829" t="s">
        <v>1131</v>
      </c>
      <c r="C76" s="812">
        <f t="shared" si="4"/>
        <v>109709</v>
      </c>
      <c r="D76" s="813">
        <v>105445</v>
      </c>
      <c r="E76" s="812">
        <f t="shared" si="5"/>
        <v>4264</v>
      </c>
      <c r="F76" s="812"/>
      <c r="G76" s="812">
        <v>4264</v>
      </c>
      <c r="H76" s="812"/>
      <c r="I76" s="814"/>
      <c r="J76" s="814"/>
      <c r="K76" s="814">
        <f t="shared" si="6"/>
        <v>159975.25</v>
      </c>
      <c r="L76" s="815">
        <v>102986</v>
      </c>
      <c r="M76" s="814">
        <f t="shared" si="7"/>
        <v>56989.25</v>
      </c>
      <c r="N76" s="814"/>
      <c r="O76" s="814">
        <v>56989.25</v>
      </c>
      <c r="P76" s="814"/>
      <c r="Q76" s="814">
        <f t="shared" si="8"/>
        <v>49283.25</v>
      </c>
      <c r="R76" s="814">
        <v>7706</v>
      </c>
      <c r="S76" s="816">
        <f t="shared" si="10"/>
        <v>1.4581779981587655</v>
      </c>
      <c r="T76" s="816">
        <f t="shared" si="11"/>
        <v>0.9766797856702546</v>
      </c>
      <c r="U76" s="816">
        <f t="shared" si="12"/>
        <v>13.365208724202626</v>
      </c>
      <c r="V76" s="816"/>
      <c r="W76" s="816">
        <f t="shared" si="9"/>
        <v>1336.5208724202625</v>
      </c>
      <c r="X76" s="816"/>
      <c r="Y76" s="816"/>
      <c r="Z76" s="817"/>
    </row>
    <row r="77" spans="1:26">
      <c r="A77" s="790">
        <v>63</v>
      </c>
      <c r="B77" s="829" t="s">
        <v>1132</v>
      </c>
      <c r="C77" s="812">
        <f t="shared" si="4"/>
        <v>110940</v>
      </c>
      <c r="D77" s="813">
        <v>104297</v>
      </c>
      <c r="E77" s="812">
        <f t="shared" si="5"/>
        <v>6643</v>
      </c>
      <c r="F77" s="812"/>
      <c r="G77" s="812">
        <v>6643</v>
      </c>
      <c r="H77" s="812"/>
      <c r="I77" s="814"/>
      <c r="J77" s="814"/>
      <c r="K77" s="814">
        <f t="shared" si="6"/>
        <v>171262.69</v>
      </c>
      <c r="L77" s="815">
        <v>103839</v>
      </c>
      <c r="M77" s="814">
        <f t="shared" si="7"/>
        <v>67423.69</v>
      </c>
      <c r="N77" s="814"/>
      <c r="O77" s="814">
        <v>67423.69</v>
      </c>
      <c r="P77" s="814"/>
      <c r="Q77" s="814">
        <f t="shared" si="8"/>
        <v>48372.69</v>
      </c>
      <c r="R77" s="814">
        <v>19051</v>
      </c>
      <c r="S77" s="816">
        <f t="shared" si="10"/>
        <v>1.5437415720209122</v>
      </c>
      <c r="T77" s="816">
        <f t="shared" si="11"/>
        <v>0.99560869440156474</v>
      </c>
      <c r="U77" s="816">
        <f t="shared" si="12"/>
        <v>10.149584525063977</v>
      </c>
      <c r="V77" s="816"/>
      <c r="W77" s="816">
        <f t="shared" si="9"/>
        <v>1014.9584525063977</v>
      </c>
      <c r="X77" s="816"/>
      <c r="Y77" s="816"/>
      <c r="Z77" s="817"/>
    </row>
    <row r="78" spans="1:26">
      <c r="A78" s="819">
        <v>64</v>
      </c>
      <c r="B78" s="823" t="s">
        <v>1133</v>
      </c>
      <c r="C78" s="812">
        <f t="shared" si="4"/>
        <v>100110</v>
      </c>
      <c r="D78" s="813">
        <v>99548</v>
      </c>
      <c r="E78" s="812">
        <f t="shared" si="5"/>
        <v>562</v>
      </c>
      <c r="F78" s="812"/>
      <c r="G78" s="812">
        <v>562</v>
      </c>
      <c r="H78" s="812"/>
      <c r="I78" s="814"/>
      <c r="J78" s="814"/>
      <c r="K78" s="814">
        <f t="shared" si="6"/>
        <v>144705.28</v>
      </c>
      <c r="L78" s="815">
        <v>99247.12</v>
      </c>
      <c r="M78" s="814">
        <f t="shared" si="7"/>
        <v>45458.16</v>
      </c>
      <c r="N78" s="814"/>
      <c r="O78" s="814">
        <v>45458.16</v>
      </c>
      <c r="P78" s="814"/>
      <c r="Q78" s="814">
        <f t="shared" si="8"/>
        <v>40916.160000000003</v>
      </c>
      <c r="R78" s="814">
        <v>4542</v>
      </c>
      <c r="S78" s="816">
        <f t="shared" si="10"/>
        <v>1.4454627909299771</v>
      </c>
      <c r="T78" s="816">
        <f t="shared" si="11"/>
        <v>0.99697753847390203</v>
      </c>
      <c r="U78" s="816">
        <f t="shared" si="12"/>
        <v>80.886405693950181</v>
      </c>
      <c r="V78" s="816"/>
      <c r="W78" s="816">
        <f t="shared" si="9"/>
        <v>8088.6405693950182</v>
      </c>
      <c r="X78" s="816"/>
      <c r="Y78" s="816"/>
      <c r="Z78" s="817"/>
    </row>
    <row r="79" spans="1:26">
      <c r="A79" s="790">
        <v>65</v>
      </c>
      <c r="B79" s="829" t="s">
        <v>1134</v>
      </c>
      <c r="C79" s="812">
        <f t="shared" ref="C79" si="13">D79+E79</f>
        <v>103388</v>
      </c>
      <c r="D79" s="813">
        <v>103083</v>
      </c>
      <c r="E79" s="812">
        <f t="shared" ref="E79" si="14">G79+F79</f>
        <v>305</v>
      </c>
      <c r="F79" s="812"/>
      <c r="G79" s="812">
        <v>305</v>
      </c>
      <c r="H79" s="812"/>
      <c r="I79" s="814"/>
      <c r="J79" s="814"/>
      <c r="K79" s="814">
        <f t="shared" ref="K79" si="15">L79+M79</f>
        <v>172018.17</v>
      </c>
      <c r="L79" s="815">
        <v>102627.6</v>
      </c>
      <c r="M79" s="814">
        <f t="shared" ref="M79" si="16">N79+O79</f>
        <v>69390.570000000007</v>
      </c>
      <c r="N79" s="814"/>
      <c r="O79" s="814">
        <v>69390.570000000007</v>
      </c>
      <c r="P79" s="814"/>
      <c r="Q79" s="814">
        <f t="shared" si="8"/>
        <v>60954.570000000007</v>
      </c>
      <c r="R79" s="814">
        <v>8436</v>
      </c>
      <c r="S79" s="816">
        <f t="shared" si="10"/>
        <v>1.6638117576507914</v>
      </c>
      <c r="T79" s="816">
        <f t="shared" si="11"/>
        <v>0.99558220075085135</v>
      </c>
      <c r="U79" s="816">
        <f t="shared" si="12"/>
        <v>227.5100655737705</v>
      </c>
      <c r="V79" s="816"/>
      <c r="W79" s="816">
        <f t="shared" si="9"/>
        <v>22751.006557377052</v>
      </c>
      <c r="X79" s="816"/>
      <c r="Y79" s="816"/>
      <c r="Z79" s="817"/>
    </row>
  </sheetData>
  <mergeCells count="40">
    <mergeCell ref="W8:W12"/>
    <mergeCell ref="U7:U12"/>
    <mergeCell ref="S6:S12"/>
    <mergeCell ref="T6:T12"/>
    <mergeCell ref="U6:Z6"/>
    <mergeCell ref="A1:C1"/>
    <mergeCell ref="T1:Z1"/>
    <mergeCell ref="A2:Z2"/>
    <mergeCell ref="A3:Z3"/>
    <mergeCell ref="T4:Z4"/>
    <mergeCell ref="S5:Z5"/>
    <mergeCell ref="C6:C12"/>
    <mergeCell ref="D6:D12"/>
    <mergeCell ref="E6:J6"/>
    <mergeCell ref="V7:W7"/>
    <mergeCell ref="X7:X12"/>
    <mergeCell ref="Y7:Y12"/>
    <mergeCell ref="F8:F12"/>
    <mergeCell ref="G8:G12"/>
    <mergeCell ref="N8:N12"/>
    <mergeCell ref="O8:O12"/>
    <mergeCell ref="V8:V12"/>
    <mergeCell ref="Z7:Z12"/>
    <mergeCell ref="K6:K12"/>
    <mergeCell ref="L6:L12"/>
    <mergeCell ref="E7:E12"/>
    <mergeCell ref="M6:R6"/>
    <mergeCell ref="P7:P12"/>
    <mergeCell ref="Q7:Q12"/>
    <mergeCell ref="A5:A12"/>
    <mergeCell ref="B5:B12"/>
    <mergeCell ref="C5:J5"/>
    <mergeCell ref="K5:R5"/>
    <mergeCell ref="F7:G7"/>
    <mergeCell ref="H7:H12"/>
    <mergeCell ref="I7:I12"/>
    <mergeCell ref="J7:J12"/>
    <mergeCell ref="R7:R12"/>
    <mergeCell ref="M7:M12"/>
    <mergeCell ref="N7:O7"/>
  </mergeCells>
  <printOptions horizontalCentered="1"/>
  <pageMargins left="0.59055118110236227" right="0.39370078740157483" top="0.59055118110236227" bottom="0.59055118110236227" header="0.31496062992125984" footer="0.31496062992125984"/>
  <pageSetup paperSize="9" scale="5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96" t="s">
        <v>1040</v>
      </c>
      <c r="B1" s="896"/>
      <c r="F1" s="897" t="s">
        <v>1039</v>
      </c>
      <c r="G1" s="897"/>
      <c r="H1" s="897"/>
      <c r="I1" s="897"/>
      <c r="J1" s="897"/>
    </row>
    <row r="2" spans="1:14" ht="18.75">
      <c r="A2" s="898" t="s">
        <v>1038</v>
      </c>
      <c r="B2" s="898"/>
      <c r="C2" s="898"/>
      <c r="D2" s="898"/>
      <c r="E2" s="898"/>
      <c r="F2" s="898"/>
      <c r="G2" s="898"/>
      <c r="H2" s="898"/>
      <c r="I2" s="898"/>
      <c r="J2" s="898"/>
    </row>
    <row r="3" spans="1:14" ht="15.75" customHeight="1">
      <c r="A3" s="899" t="str">
        <f>'60 TT342'!A3:L3</f>
        <v>(Kèm theo Tờ trình số:      /TTr-UBND ngày    tháng   năm 2025 của Ủy ban nhân dân tỉnh Lạng Sơn)</v>
      </c>
      <c r="B3" s="899"/>
      <c r="C3" s="899"/>
      <c r="D3" s="899"/>
      <c r="E3" s="899"/>
      <c r="F3" s="899"/>
      <c r="G3" s="899"/>
      <c r="H3" s="899"/>
      <c r="I3" s="899"/>
      <c r="J3" s="899"/>
    </row>
    <row r="4" spans="1:14">
      <c r="A4" s="214" t="s">
        <v>1037</v>
      </c>
      <c r="E4" s="20"/>
      <c r="G4" s="20"/>
      <c r="I4" s="900" t="s">
        <v>148</v>
      </c>
      <c r="J4" s="900"/>
    </row>
    <row r="5" spans="1:14" ht="21" customHeight="1">
      <c r="A5" s="895" t="s">
        <v>94</v>
      </c>
      <c r="B5" s="895" t="s">
        <v>1036</v>
      </c>
      <c r="C5" s="895" t="s">
        <v>987</v>
      </c>
      <c r="D5" s="895"/>
      <c r="E5" s="895" t="s">
        <v>986</v>
      </c>
      <c r="F5" s="895"/>
      <c r="G5" s="895"/>
      <c r="H5" s="895"/>
      <c r="I5" s="895" t="s">
        <v>1035</v>
      </c>
      <c r="J5" s="895"/>
    </row>
    <row r="6" spans="1:14" ht="39" customHeight="1">
      <c r="A6" s="895"/>
      <c r="B6" s="895"/>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894" t="s">
        <v>999</v>
      </c>
      <c r="B56" s="894"/>
      <c r="C56" s="894" t="s">
        <v>869</v>
      </c>
      <c r="D56" s="894"/>
      <c r="E56" s="894"/>
      <c r="F56" s="894"/>
      <c r="G56" s="894" t="s">
        <v>998</v>
      </c>
      <c r="H56" s="894"/>
      <c r="I56" s="894"/>
      <c r="J56" s="894"/>
    </row>
    <row r="57" spans="1:10" ht="16.5" hidden="1">
      <c r="A57" s="901" t="s">
        <v>992</v>
      </c>
      <c r="B57" s="901"/>
      <c r="C57" s="901" t="s">
        <v>866</v>
      </c>
      <c r="D57" s="901"/>
      <c r="E57" s="901"/>
      <c r="F57" s="901"/>
      <c r="G57" s="901" t="s">
        <v>997</v>
      </c>
      <c r="H57" s="901"/>
      <c r="I57" s="901"/>
      <c r="J57" s="901"/>
    </row>
    <row r="58" spans="1:10" ht="16.5" hidden="1">
      <c r="C58" s="216"/>
      <c r="D58" s="216"/>
      <c r="E58" s="216"/>
      <c r="F58" s="216"/>
      <c r="G58" s="901" t="s">
        <v>996</v>
      </c>
      <c r="H58" s="901"/>
      <c r="I58" s="901"/>
      <c r="J58" s="901"/>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901" t="s">
        <v>862</v>
      </c>
      <c r="D64" s="901"/>
      <c r="E64" s="901"/>
      <c r="F64" s="901"/>
      <c r="G64" s="901" t="s">
        <v>994</v>
      </c>
      <c r="H64" s="901"/>
      <c r="I64" s="901"/>
      <c r="J64" s="901"/>
    </row>
    <row r="66" spans="1:10" hidden="1">
      <c r="A66" s="902" t="e">
        <f>#REF!</f>
        <v>#REF!</v>
      </c>
      <c r="B66" s="902"/>
      <c r="C66" s="902" t="e">
        <f>A66</f>
        <v>#REF!</v>
      </c>
      <c r="D66" s="902"/>
      <c r="E66" s="902"/>
      <c r="F66" s="902"/>
      <c r="G66" s="902" t="s">
        <v>993</v>
      </c>
      <c r="H66" s="902"/>
      <c r="I66" s="902"/>
      <c r="J66" s="902"/>
    </row>
    <row r="67" spans="1:10" ht="16.5" hidden="1">
      <c r="A67" s="901" t="s">
        <v>992</v>
      </c>
      <c r="B67" s="901"/>
      <c r="C67" s="901" t="s">
        <v>866</v>
      </c>
      <c r="D67" s="901"/>
      <c r="E67" s="901"/>
      <c r="F67" s="901"/>
      <c r="G67" s="901" t="s">
        <v>991</v>
      </c>
      <c r="H67" s="901"/>
      <c r="I67" s="901"/>
      <c r="J67" s="901"/>
    </row>
    <row r="68" spans="1:10" ht="16.5" hidden="1">
      <c r="C68" s="216"/>
      <c r="D68" s="216"/>
      <c r="E68" s="216"/>
      <c r="F68" s="216"/>
      <c r="G68" s="901" t="s">
        <v>864</v>
      </c>
      <c r="H68" s="901"/>
      <c r="I68" s="901"/>
      <c r="J68" s="901"/>
    </row>
    <row r="69" spans="1:10" ht="16.5" hidden="1">
      <c r="C69" s="216"/>
      <c r="D69" s="216"/>
      <c r="E69" s="218"/>
      <c r="F69" s="216"/>
      <c r="G69" s="901" t="s">
        <v>863</v>
      </c>
      <c r="H69" s="901"/>
      <c r="I69" s="901"/>
      <c r="J69" s="901"/>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901" t="s">
        <v>862</v>
      </c>
      <c r="D74" s="901"/>
      <c r="E74" s="901"/>
      <c r="F74" s="901"/>
      <c r="G74" s="901" t="s">
        <v>990</v>
      </c>
      <c r="H74" s="901"/>
      <c r="I74" s="901"/>
      <c r="J74" s="901"/>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96" t="s">
        <v>1040</v>
      </c>
      <c r="B1" s="896"/>
      <c r="F1" s="897" t="s">
        <v>1039</v>
      </c>
      <c r="G1" s="897"/>
      <c r="H1" s="897"/>
      <c r="I1" s="897"/>
      <c r="J1" s="897"/>
    </row>
    <row r="2" spans="1:14" ht="18.75">
      <c r="A2" s="898" t="s">
        <v>1038</v>
      </c>
      <c r="B2" s="898"/>
      <c r="C2" s="898"/>
      <c r="D2" s="898"/>
      <c r="E2" s="898"/>
      <c r="F2" s="898"/>
      <c r="G2" s="898"/>
      <c r="H2" s="898"/>
      <c r="I2" s="898"/>
      <c r="J2" s="898"/>
    </row>
    <row r="3" spans="1:14" ht="15.75" customHeight="1">
      <c r="A3" s="899" t="str">
        <f>'60 TT342'!A3:L3</f>
        <v>(Kèm theo Tờ trình số:      /TTr-UBND ngày    tháng   năm 2025 của Ủy ban nhân dân tỉnh Lạng Sơn)</v>
      </c>
      <c r="B3" s="899"/>
      <c r="C3" s="899"/>
      <c r="D3" s="899"/>
      <c r="E3" s="899"/>
      <c r="F3" s="899"/>
      <c r="G3" s="899"/>
      <c r="H3" s="899"/>
      <c r="I3" s="899"/>
      <c r="J3" s="899"/>
    </row>
    <row r="4" spans="1:14">
      <c r="A4" s="214" t="s">
        <v>1037</v>
      </c>
      <c r="E4" s="20"/>
      <c r="G4" s="20"/>
      <c r="I4" s="900" t="s">
        <v>148</v>
      </c>
      <c r="J4" s="900"/>
    </row>
    <row r="5" spans="1:14" ht="21" customHeight="1">
      <c r="A5" s="895" t="s">
        <v>94</v>
      </c>
      <c r="B5" s="895" t="s">
        <v>1036</v>
      </c>
      <c r="C5" s="895" t="s">
        <v>987</v>
      </c>
      <c r="D5" s="895"/>
      <c r="E5" s="895" t="s">
        <v>986</v>
      </c>
      <c r="F5" s="895"/>
      <c r="G5" s="895"/>
      <c r="H5" s="895"/>
      <c r="I5" s="895" t="s">
        <v>1035</v>
      </c>
      <c r="J5" s="895"/>
    </row>
    <row r="6" spans="1:14" ht="39" customHeight="1">
      <c r="A6" s="895"/>
      <c r="B6" s="895"/>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894" t="s">
        <v>999</v>
      </c>
      <c r="B56" s="894"/>
      <c r="C56" s="894" t="s">
        <v>869</v>
      </c>
      <c r="D56" s="894"/>
      <c r="E56" s="894"/>
      <c r="F56" s="894"/>
      <c r="G56" s="894" t="s">
        <v>998</v>
      </c>
      <c r="H56" s="894"/>
      <c r="I56" s="894"/>
      <c r="J56" s="894"/>
    </row>
    <row r="57" spans="1:10" ht="16.5" hidden="1">
      <c r="A57" s="901" t="s">
        <v>992</v>
      </c>
      <c r="B57" s="901"/>
      <c r="C57" s="901" t="s">
        <v>866</v>
      </c>
      <c r="D57" s="901"/>
      <c r="E57" s="901"/>
      <c r="F57" s="901"/>
      <c r="G57" s="901" t="s">
        <v>997</v>
      </c>
      <c r="H57" s="901"/>
      <c r="I57" s="901"/>
      <c r="J57" s="901"/>
    </row>
    <row r="58" spans="1:10" ht="16.5" hidden="1">
      <c r="C58" s="216"/>
      <c r="D58" s="216"/>
      <c r="E58" s="216"/>
      <c r="F58" s="216"/>
      <c r="G58" s="901" t="s">
        <v>996</v>
      </c>
      <c r="H58" s="901"/>
      <c r="I58" s="901"/>
      <c r="J58" s="901"/>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901" t="s">
        <v>862</v>
      </c>
      <c r="D64" s="901"/>
      <c r="E64" s="901"/>
      <c r="F64" s="901"/>
      <c r="G64" s="901" t="s">
        <v>994</v>
      </c>
      <c r="H64" s="901"/>
      <c r="I64" s="901"/>
      <c r="J64" s="901"/>
    </row>
    <row r="66" spans="1:10" hidden="1">
      <c r="A66" s="902" t="e">
        <f>#REF!</f>
        <v>#REF!</v>
      </c>
      <c r="B66" s="902"/>
      <c r="C66" s="902" t="e">
        <f>A66</f>
        <v>#REF!</v>
      </c>
      <c r="D66" s="902"/>
      <c r="E66" s="902"/>
      <c r="F66" s="902"/>
      <c r="G66" s="902" t="s">
        <v>993</v>
      </c>
      <c r="H66" s="902"/>
      <c r="I66" s="902"/>
      <c r="J66" s="902"/>
    </row>
    <row r="67" spans="1:10" ht="16.5" hidden="1">
      <c r="A67" s="901" t="s">
        <v>992</v>
      </c>
      <c r="B67" s="901"/>
      <c r="C67" s="901" t="s">
        <v>866</v>
      </c>
      <c r="D67" s="901"/>
      <c r="E67" s="901"/>
      <c r="F67" s="901"/>
      <c r="G67" s="901" t="s">
        <v>991</v>
      </c>
      <c r="H67" s="901"/>
      <c r="I67" s="901"/>
      <c r="J67" s="901"/>
    </row>
    <row r="68" spans="1:10" ht="16.5" hidden="1">
      <c r="C68" s="216"/>
      <c r="D68" s="216"/>
      <c r="E68" s="216"/>
      <c r="F68" s="216"/>
      <c r="G68" s="901" t="s">
        <v>864</v>
      </c>
      <c r="H68" s="901"/>
      <c r="I68" s="901"/>
      <c r="J68" s="901"/>
    </row>
    <row r="69" spans="1:10" ht="16.5" hidden="1">
      <c r="C69" s="216"/>
      <c r="D69" s="216"/>
      <c r="E69" s="218"/>
      <c r="F69" s="216"/>
      <c r="G69" s="901" t="s">
        <v>863</v>
      </c>
      <c r="H69" s="901"/>
      <c r="I69" s="901"/>
      <c r="J69" s="901"/>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901" t="s">
        <v>862</v>
      </c>
      <c r="D74" s="901"/>
      <c r="E74" s="901"/>
      <c r="F74" s="901"/>
      <c r="G74" s="901" t="s">
        <v>990</v>
      </c>
      <c r="H74" s="901"/>
      <c r="I74" s="901"/>
      <c r="J74" s="901"/>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905"/>
      <c r="B1" s="905"/>
      <c r="C1" s="64"/>
      <c r="D1" s="907" t="s">
        <v>1</v>
      </c>
      <c r="E1" s="907"/>
      <c r="F1" s="907"/>
    </row>
    <row r="2" spans="1:8" ht="20.25" customHeight="1">
      <c r="A2" s="65" t="s">
        <v>857</v>
      </c>
      <c r="B2" s="66"/>
      <c r="C2" s="67"/>
      <c r="D2" s="67"/>
      <c r="E2" s="67"/>
      <c r="F2" s="67"/>
    </row>
    <row r="3" spans="1:8" ht="20.25" customHeight="1">
      <c r="A3" s="906" t="s">
        <v>1068</v>
      </c>
      <c r="B3" s="906"/>
      <c r="C3" s="906"/>
      <c r="D3" s="906"/>
      <c r="E3" s="906"/>
      <c r="F3" s="906"/>
      <c r="H3" s="4" t="s">
        <v>1041</v>
      </c>
    </row>
    <row r="4" spans="1:8" ht="18" customHeight="1">
      <c r="A4" s="68"/>
      <c r="B4" s="68"/>
      <c r="D4" s="903" t="s">
        <v>2</v>
      </c>
      <c r="E4" s="903"/>
      <c r="F4" s="903"/>
    </row>
    <row r="5" spans="1:8">
      <c r="A5" s="69" t="s">
        <v>3</v>
      </c>
      <c r="B5" s="908" t="s">
        <v>4</v>
      </c>
      <c r="C5" s="908" t="s">
        <v>5</v>
      </c>
      <c r="D5" s="908" t="s">
        <v>6</v>
      </c>
      <c r="E5" s="904" t="s">
        <v>7</v>
      </c>
      <c r="F5" s="904"/>
    </row>
    <row r="6" spans="1:8" ht="17.25" customHeight="1">
      <c r="A6" s="70" t="s">
        <v>8</v>
      </c>
      <c r="B6" s="909"/>
      <c r="C6" s="909"/>
      <c r="D6" s="909"/>
      <c r="E6" s="908" t="s">
        <v>9</v>
      </c>
      <c r="F6" s="70" t="s">
        <v>10</v>
      </c>
    </row>
    <row r="7" spans="1:8" ht="17.25" customHeight="1">
      <c r="A7" s="70" t="s">
        <v>8</v>
      </c>
      <c r="B7" s="910"/>
      <c r="C7" s="910"/>
      <c r="D7" s="910"/>
      <c r="E7" s="910"/>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35</vt:i4>
      </vt:variant>
    </vt:vector>
  </HeadingPairs>
  <TitlesOfParts>
    <vt:vector size="60"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50</vt:lpstr>
      <vt:lpstr>Bieu 57</vt:lpstr>
      <vt:lpstr>Bieu 58</vt:lpstr>
      <vt:lpstr>Bieu 59</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50'!Print_Area</vt:lpstr>
      <vt:lpstr>'Bieu 57'!Print_Area</vt:lpstr>
      <vt:lpstr>'Bieu 58'!Print_Area</vt:lpstr>
      <vt:lpstr>'Bieu 59'!Print_Area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50'!Print_Titles</vt:lpstr>
      <vt:lpstr>'Bieu 57'!Print_Titles</vt:lpstr>
      <vt:lpstr>'Bieu 58'!Print_Titles</vt:lpstr>
      <vt:lpstr>'Bieu 59'!Print_Titles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2026-07-15T01:59:38Z</dcterms:modified>
</cp:coreProperties>
</file>